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435" tabRatio="747" activeTab="1"/>
  </bookViews>
  <sheets>
    <sheet name="SUMMARY" sheetId="18" r:id="rId1"/>
    <sheet name="PLUMBING ESTIMATE" sheetId="17" r:id="rId2"/>
  </sheets>
  <definedNames>
    <definedName name="_xlnm._FilterDatabase" localSheetId="1" hidden="1">'PLUMBING ESTIMATE'!$A$1:$P$232</definedName>
    <definedName name="Anchor_Bolt_Labor" localSheetId="0">#REF!</definedName>
    <definedName name="Anchor_Bolt_Labor">#REF!</definedName>
    <definedName name="Bentonite_WS" localSheetId="0">#REF!</definedName>
    <definedName name="Bentonite_WS">#REF!</definedName>
    <definedName name="BRICK">#REF!</definedName>
    <definedName name="BS_TD" localSheetId="0">#REF!</definedName>
    <definedName name="BS_TD">#REF!</definedName>
    <definedName name="CARP">#REF!</definedName>
    <definedName name="CARPET">#REF!</definedName>
    <definedName name="Column_Footing_CY" localSheetId="0">#REF!</definedName>
    <definedName name="Column_Footing_CY">#REF!</definedName>
    <definedName name="Company" localSheetId="0">#REF!</definedName>
    <definedName name="Company">#REF!</definedName>
    <definedName name="Concrete_CY_Labor" localSheetId="0">#REF!</definedName>
    <definedName name="Concrete_CY_Labor">#REF!</definedName>
    <definedName name="Concrete_Paving_Labor" localSheetId="0">#REF!</definedName>
    <definedName name="Concrete_Paving_Labor">#REF!</definedName>
    <definedName name="Cost_per_Ton" localSheetId="0">#REF!</definedName>
    <definedName name="Cost_per_Ton">#REF!</definedName>
    <definedName name="Curb_LF" localSheetId="0">#REF!</definedName>
    <definedName name="Curb_LF">#REF!</definedName>
    <definedName name="Date" localSheetId="0">#REF!</definedName>
    <definedName name="Date">#REF!</definedName>
    <definedName name="ELECT">#REF!</definedName>
    <definedName name="FINISH">#REF!</definedName>
    <definedName name="Footing_Keyway" localSheetId="0">#REF!</definedName>
    <definedName name="Footing_Keyway">#REF!</definedName>
    <definedName name="Form_TD" localSheetId="0">#REF!</definedName>
    <definedName name="Form_TD">#REF!</definedName>
    <definedName name="GLAZER">#REF!</definedName>
    <definedName name="Handicap_Labor" localSheetId="0">#REF!</definedName>
    <definedName name="Handicap_Labor">#REF!</definedName>
    <definedName name="IRON">#REF!</definedName>
    <definedName name="LABOR">#REF!</definedName>
    <definedName name="Labor_Markup" localSheetId="0">#REF!</definedName>
    <definedName name="Labor_Markup">#REF!</definedName>
    <definedName name="Lean_Concrete" localSheetId="0">#REF!</definedName>
    <definedName name="Lean_Concrete">#REF!</definedName>
    <definedName name="LW_3000" localSheetId="0">#REF!</definedName>
    <definedName name="LW_3000">#REF!</definedName>
    <definedName name="LW_4000" localSheetId="0">#REF!</definedName>
    <definedName name="LW_4000">#REF!</definedName>
    <definedName name="Material_Markup" localSheetId="0">#REF!</definedName>
    <definedName name="Material_Markup">#REF!</definedName>
    <definedName name="Name" localSheetId="0">#REF!</definedName>
    <definedName name="Name">#REF!</definedName>
    <definedName name="NW_3000" localSheetId="0">#REF!</definedName>
    <definedName name="NW_3000">#REF!</definedName>
    <definedName name="NW_3500" localSheetId="0">#REF!</definedName>
    <definedName name="NW_3500">#REF!</definedName>
    <definedName name="NW_4000" localSheetId="0">#REF!</definedName>
    <definedName name="NW_4000">#REF!</definedName>
    <definedName name="NW_4500" localSheetId="0">#REF!</definedName>
    <definedName name="NW_4500">#REF!</definedName>
    <definedName name="NW_5000" localSheetId="0">#REF!</definedName>
    <definedName name="NW_5000">#REF!</definedName>
    <definedName name="OPER">#REF!</definedName>
    <definedName name="PAINT">#REF!</definedName>
    <definedName name="PAR">#REF!</definedName>
    <definedName name="Paver_Base_Labor" localSheetId="0">#REF!</definedName>
    <definedName name="Paver_Base_Labor">#REF!</definedName>
    <definedName name="PLUMB">#REF!</definedName>
    <definedName name="_xlnm.Print_Area" localSheetId="1">'PLUMBING ESTIMATE'!$A$1:$P$202</definedName>
    <definedName name="_xlnm.Print_Area" localSheetId="0">SUMMARY!$A$1:$F$22</definedName>
    <definedName name="Print_Area_MI">#REF!</definedName>
    <definedName name="_xlnm.Print_Titles" localSheetId="1">'PLUMBING ESTIMATE'!$1:$6</definedName>
    <definedName name="PT_Wire" localSheetId="0">#REF!</definedName>
    <definedName name="PT_Wire">#REF!</definedName>
    <definedName name="PT_Wire_Labor" localSheetId="0">#REF!</definedName>
    <definedName name="PT_Wire_Labor">#REF!</definedName>
    <definedName name="Pumps" localSheetId="0">#REF!</definedName>
    <definedName name="Pumps">#REF!</definedName>
    <definedName name="PVC_Bulb_WS" localSheetId="0">#REF!</definedName>
    <definedName name="PVC_Bulb_WS">#REF!</definedName>
    <definedName name="Ramp_Labor" localSheetId="0">#REF!</definedName>
    <definedName name="Ramp_Labor">#REF!</definedName>
    <definedName name="Rebar_Cost" localSheetId="0">#REF!</definedName>
    <definedName name="Rebar_Cost">#REF!</definedName>
    <definedName name="Rebar_Labor" localSheetId="0">#REF!</definedName>
    <definedName name="Rebar_Labor">#REF!</definedName>
    <definedName name="Rebar_per_ton" localSheetId="0">#REF!</definedName>
    <definedName name="Rebar_per_ton">#REF!</definedName>
    <definedName name="Rebar_Tons" localSheetId="0">#REF!</definedName>
    <definedName name="Rebar_Tons">#REF!</definedName>
    <definedName name="ROOF">#REF!</definedName>
    <definedName name="Sidewalk_Labor" localSheetId="0">#REF!</definedName>
    <definedName name="Sidewalk_Labor">#REF!</definedName>
    <definedName name="SM">#REF!</definedName>
    <definedName name="SOD_SF" localSheetId="0">#REF!</definedName>
    <definedName name="SOD_SF">#REF!</definedName>
    <definedName name="SOG_SF" localSheetId="0">#REF!</definedName>
    <definedName name="SOG_SF">#REF!</definedName>
    <definedName name="SPRINKLER">#REF!</definedName>
    <definedName name="Tax" localSheetId="0">#REF!</definedName>
    <definedName name="Tax">#REF!</definedName>
    <definedName name="TD_LF" localSheetId="0">#REF!</definedName>
    <definedName name="TD_LF">#REF!</definedName>
    <definedName name="TD_Wall" localSheetId="0">#REF!</definedName>
    <definedName name="TD_Wall">#REF!</definedName>
    <definedName name="Tons_per_CY" localSheetId="0">#REF!</definedName>
    <definedName name="Tons_per_CY">#REF!</definedName>
    <definedName name="Trench_Footing_CY" localSheetId="0">#REF!</definedName>
    <definedName name="Trench_Footing_CY">#REF!</definedName>
    <definedName name="Trench_Footing_LF" localSheetId="0">#REF!</definedName>
    <definedName name="Trench_Footing_LF">#REF!</definedName>
    <definedName name="TS_LF" localSheetId="0">#REF!</definedName>
    <definedName name="TS_LF">#REF!</definedName>
    <definedName name="Wall_Forming_CSF" localSheetId="0">#REF!</definedName>
    <definedName name="Wall_Forming_CSF">#REF!</definedName>
    <definedName name="Wall_Forms" localSheetId="0">#REF!</definedName>
    <definedName name="Wall_Form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17" l="1"/>
  <c r="A18" i="17"/>
  <c r="A24" i="17"/>
  <c r="A25" i="17"/>
  <c r="A30" i="17"/>
  <c r="A31" i="17"/>
  <c r="A32" i="17"/>
  <c r="A39" i="17"/>
  <c r="A40" i="17"/>
  <c r="A46" i="17"/>
  <c r="A47" i="17"/>
  <c r="A49" i="17"/>
  <c r="A50" i="17"/>
  <c r="A60" i="17"/>
  <c r="A61" i="17"/>
  <c r="A70" i="17"/>
  <c r="A71" i="17"/>
  <c r="A74" i="17"/>
  <c r="A75" i="17"/>
  <c r="A76" i="17"/>
  <c r="A77" i="17"/>
  <c r="A78" i="17"/>
  <c r="A79" i="17"/>
  <c r="A80" i="17"/>
  <c r="A85" i="17"/>
  <c r="A86" i="17"/>
  <c r="A90" i="17"/>
  <c r="A91" i="17"/>
  <c r="A100" i="17"/>
  <c r="A101" i="17"/>
  <c r="A102" i="17"/>
  <c r="A105" i="17"/>
  <c r="A106" i="17"/>
  <c r="A109" i="17"/>
  <c r="A110" i="17"/>
  <c r="A113" i="17"/>
  <c r="A114" i="17"/>
  <c r="A124" i="17"/>
  <c r="A125" i="17"/>
  <c r="A128" i="17"/>
  <c r="A129" i="17"/>
  <c r="A130" i="17"/>
  <c r="A131" i="17"/>
  <c r="A132" i="17"/>
  <c r="A133" i="17"/>
  <c r="A134" i="17"/>
  <c r="A135" i="17"/>
  <c r="A137" i="17"/>
  <c r="A138" i="17"/>
  <c r="A140" i="17"/>
  <c r="A141" i="17"/>
  <c r="A143" i="17"/>
  <c r="A144" i="17"/>
  <c r="A145" i="17"/>
  <c r="A152" i="17"/>
  <c r="A153" i="17"/>
  <c r="A160" i="17"/>
  <c r="A161" i="17"/>
  <c r="A175" i="17"/>
  <c r="A176" i="17"/>
  <c r="A184" i="17"/>
  <c r="A185" i="17"/>
  <c r="A188" i="17"/>
  <c r="A189" i="17"/>
  <c r="A190" i="17"/>
  <c r="A191" i="17"/>
  <c r="A192" i="17"/>
  <c r="A195" i="17"/>
  <c r="A196" i="17"/>
  <c r="A197" i="17"/>
  <c r="N193" i="17" l="1"/>
  <c r="F193" i="17"/>
  <c r="H193" i="17" l="1"/>
  <c r="F194" i="17"/>
  <c r="H194" i="17" s="1"/>
  <c r="N194" i="17"/>
  <c r="O193" i="17" l="1"/>
  <c r="M193" i="17"/>
  <c r="L193" i="17"/>
  <c r="O194" i="17"/>
  <c r="L194" i="17"/>
  <c r="M194" i="17"/>
  <c r="J127" i="17"/>
  <c r="K127" i="17"/>
  <c r="J187" i="17"/>
  <c r="K187" i="17"/>
  <c r="J126" i="17"/>
  <c r="K126" i="17"/>
  <c r="J186" i="17"/>
  <c r="K186" i="17"/>
  <c r="N13" i="17"/>
  <c r="N12" i="17"/>
  <c r="A7" i="17"/>
  <c r="A8" i="17"/>
  <c r="A9" i="17"/>
  <c r="A10" i="17"/>
  <c r="A11" i="17"/>
  <c r="A198" i="17"/>
  <c r="N183" i="17"/>
  <c r="N182" i="17"/>
  <c r="N181" i="17"/>
  <c r="N180" i="17"/>
  <c r="N179" i="17"/>
  <c r="N178" i="17"/>
  <c r="N177" i="17"/>
  <c r="N174" i="17"/>
  <c r="N173" i="17"/>
  <c r="N172" i="17"/>
  <c r="N171" i="17"/>
  <c r="N170" i="17"/>
  <c r="N169" i="17"/>
  <c r="N167" i="17"/>
  <c r="N166" i="17"/>
  <c r="N165" i="17"/>
  <c r="N164" i="17"/>
  <c r="N163" i="17"/>
  <c r="N162" i="17"/>
  <c r="N150" i="17"/>
  <c r="N149" i="17"/>
  <c r="N148" i="17"/>
  <c r="N147" i="17"/>
  <c r="N146" i="17"/>
  <c r="N142" i="17"/>
  <c r="N136" i="17"/>
  <c r="N123" i="17"/>
  <c r="N122" i="17"/>
  <c r="N121" i="17"/>
  <c r="N120" i="17"/>
  <c r="N119" i="17"/>
  <c r="N118" i="17"/>
  <c r="N117" i="17"/>
  <c r="N116" i="17"/>
  <c r="N115" i="17"/>
  <c r="N99" i="17"/>
  <c r="N98" i="17"/>
  <c r="N97" i="17"/>
  <c r="N96" i="17"/>
  <c r="N95" i="17"/>
  <c r="N94" i="17"/>
  <c r="N93" i="17"/>
  <c r="N92" i="17"/>
  <c r="N83" i="17"/>
  <c r="N82" i="17"/>
  <c r="N81" i="17"/>
  <c r="N73" i="17"/>
  <c r="N72" i="17"/>
  <c r="N69" i="17"/>
  <c r="N68" i="17"/>
  <c r="N67" i="17"/>
  <c r="N66" i="17"/>
  <c r="N65" i="17"/>
  <c r="N64" i="17"/>
  <c r="N63" i="17"/>
  <c r="N62" i="17"/>
  <c r="N59" i="17"/>
  <c r="N58" i="17"/>
  <c r="N57" i="17"/>
  <c r="N56" i="17"/>
  <c r="N55" i="17"/>
  <c r="N53" i="17"/>
  <c r="N48" i="17"/>
  <c r="N35" i="17"/>
  <c r="N29" i="17"/>
  <c r="N28" i="17"/>
  <c r="N27" i="17"/>
  <c r="N26" i="17"/>
  <c r="N14" i="17"/>
  <c r="L196" i="17" l="1"/>
  <c r="M196" i="17"/>
  <c r="P196" i="17"/>
  <c r="E10" i="18" s="1"/>
  <c r="N126" i="17"/>
  <c r="N127" i="17"/>
  <c r="N187" i="17"/>
  <c r="N186" i="17"/>
  <c r="A12" i="17"/>
  <c r="F68" i="17"/>
  <c r="H68" i="17" s="1"/>
  <c r="L68" i="17" s="1"/>
  <c r="H67" i="17"/>
  <c r="O67" i="17" s="1"/>
  <c r="K155" i="17"/>
  <c r="K156" i="17"/>
  <c r="K157" i="17"/>
  <c r="K158" i="17"/>
  <c r="J158" i="17"/>
  <c r="J157" i="17"/>
  <c r="J156" i="17"/>
  <c r="J155" i="17"/>
  <c r="J154" i="17"/>
  <c r="K154" i="17"/>
  <c r="K151" i="17"/>
  <c r="K159" i="17" s="1"/>
  <c r="J151" i="17"/>
  <c r="J139" i="17"/>
  <c r="K139" i="17"/>
  <c r="J112" i="17"/>
  <c r="K112" i="17"/>
  <c r="J111" i="17"/>
  <c r="K111" i="17"/>
  <c r="K108" i="17"/>
  <c r="J108" i="17"/>
  <c r="K107" i="17"/>
  <c r="J107" i="17"/>
  <c r="K104" i="17"/>
  <c r="J104" i="17"/>
  <c r="K103" i="17"/>
  <c r="J103" i="17"/>
  <c r="J88" i="17"/>
  <c r="K88" i="17"/>
  <c r="K89" i="17"/>
  <c r="J89" i="17"/>
  <c r="K87" i="17"/>
  <c r="J87" i="17"/>
  <c r="J84" i="17"/>
  <c r="K84" i="17"/>
  <c r="J54" i="17"/>
  <c r="K54" i="17"/>
  <c r="J52" i="17"/>
  <c r="K52" i="17"/>
  <c r="J51" i="17"/>
  <c r="K51" i="17"/>
  <c r="K43" i="17"/>
  <c r="J43" i="17"/>
  <c r="K36" i="17"/>
  <c r="J36" i="17"/>
  <c r="K45" i="17"/>
  <c r="J45" i="17"/>
  <c r="K42" i="17"/>
  <c r="J42" i="17"/>
  <c r="K38" i="17"/>
  <c r="J38" i="17"/>
  <c r="K34" i="17"/>
  <c r="J34" i="17"/>
  <c r="K44" i="17"/>
  <c r="J44" i="17"/>
  <c r="K41" i="17"/>
  <c r="J41" i="17"/>
  <c r="K37" i="17"/>
  <c r="J37" i="17"/>
  <c r="K33" i="17"/>
  <c r="J33" i="17"/>
  <c r="K22" i="17"/>
  <c r="J22" i="17"/>
  <c r="J21" i="17"/>
  <c r="K21" i="17"/>
  <c r="K20" i="17"/>
  <c r="J20" i="17"/>
  <c r="K23" i="17"/>
  <c r="J23" i="17"/>
  <c r="J16" i="17"/>
  <c r="K16" i="17"/>
  <c r="K15" i="17"/>
  <c r="J15" i="17"/>
  <c r="J19" i="17"/>
  <c r="K19" i="17"/>
  <c r="H120" i="17"/>
  <c r="H119" i="17"/>
  <c r="H118" i="17"/>
  <c r="H123" i="17"/>
  <c r="H122" i="17"/>
  <c r="H121" i="17"/>
  <c r="H66" i="17"/>
  <c r="H181" i="17"/>
  <c r="H182" i="17"/>
  <c r="H177" i="17"/>
  <c r="H69" i="17"/>
  <c r="L69" i="17" s="1"/>
  <c r="H63" i="17"/>
  <c r="L63" i="17" s="1"/>
  <c r="H65" i="17"/>
  <c r="L65" i="17" s="1"/>
  <c r="H64" i="17"/>
  <c r="L64" i="17" s="1"/>
  <c r="H62" i="17"/>
  <c r="L62" i="17" s="1"/>
  <c r="H167" i="17"/>
  <c r="H166" i="17"/>
  <c r="H165" i="17"/>
  <c r="H164" i="17"/>
  <c r="H163" i="17"/>
  <c r="H162" i="17"/>
  <c r="H173" i="17"/>
  <c r="H172" i="17"/>
  <c r="H171" i="17"/>
  <c r="H170" i="17"/>
  <c r="H169" i="17"/>
  <c r="H168" i="17"/>
  <c r="H54" i="17"/>
  <c r="H53" i="17"/>
  <c r="H52" i="17"/>
  <c r="H51" i="17"/>
  <c r="H96" i="17"/>
  <c r="H95" i="17"/>
  <c r="H94" i="17"/>
  <c r="H93" i="17"/>
  <c r="H92" i="17"/>
  <c r="F155" i="17"/>
  <c r="H155" i="17" s="1"/>
  <c r="H157" i="17"/>
  <c r="F108" i="17"/>
  <c r="H108" i="17" s="1"/>
  <c r="F107" i="17"/>
  <c r="H107" i="17" s="1"/>
  <c r="F44" i="17"/>
  <c r="H44" i="17" s="1"/>
  <c r="F42" i="17"/>
  <c r="F41" i="17"/>
  <c r="F89" i="17"/>
  <c r="H89" i="17" s="1"/>
  <c r="F88" i="17"/>
  <c r="H88" i="17" s="1"/>
  <c r="F87" i="17"/>
  <c r="H87" i="17" s="1"/>
  <c r="F22" i="17"/>
  <c r="H22" i="17" s="1"/>
  <c r="F19" i="17"/>
  <c r="H19" i="17" s="1"/>
  <c r="H151" i="17"/>
  <c r="H38" i="17"/>
  <c r="H35" i="17"/>
  <c r="H127" i="17"/>
  <c r="H126" i="17"/>
  <c r="H117" i="17"/>
  <c r="H116" i="17"/>
  <c r="H115" i="17"/>
  <c r="H112" i="17"/>
  <c r="H111" i="17"/>
  <c r="H104" i="17"/>
  <c r="H103" i="17"/>
  <c r="H99" i="17"/>
  <c r="L99" i="17" s="1"/>
  <c r="H98" i="17"/>
  <c r="L98" i="17" s="1"/>
  <c r="H97" i="17"/>
  <c r="L97" i="17" s="1"/>
  <c r="H84" i="17"/>
  <c r="H83" i="17"/>
  <c r="L83" i="17" s="1"/>
  <c r="H82" i="17"/>
  <c r="L82" i="17" s="1"/>
  <c r="H81" i="17"/>
  <c r="L81" i="17" s="1"/>
  <c r="H142" i="17"/>
  <c r="H139" i="17"/>
  <c r="H136" i="17"/>
  <c r="H29" i="17"/>
  <c r="H28" i="17"/>
  <c r="H27" i="17"/>
  <c r="H26" i="17"/>
  <c r="H23" i="17"/>
  <c r="H21" i="17"/>
  <c r="H20" i="17"/>
  <c r="H16" i="17"/>
  <c r="H15" i="17"/>
  <c r="H14" i="17"/>
  <c r="H13" i="17"/>
  <c r="H12" i="17"/>
  <c r="H187" i="17"/>
  <c r="H186" i="17"/>
  <c r="H178" i="17"/>
  <c r="L178" i="17" s="1"/>
  <c r="H180" i="17"/>
  <c r="L180" i="17" s="1"/>
  <c r="H179" i="17"/>
  <c r="L179" i="17" s="1"/>
  <c r="H183" i="17"/>
  <c r="L183" i="17" s="1"/>
  <c r="H174" i="17"/>
  <c r="H159" i="17"/>
  <c r="H158" i="17"/>
  <c r="H156" i="17"/>
  <c r="H154" i="17"/>
  <c r="H150" i="17"/>
  <c r="H149" i="17"/>
  <c r="H148" i="17"/>
  <c r="H147" i="17"/>
  <c r="H146" i="17"/>
  <c r="H59" i="17"/>
  <c r="H58" i="17"/>
  <c r="H57" i="17"/>
  <c r="H56" i="17"/>
  <c r="H55" i="17"/>
  <c r="H48" i="17"/>
  <c r="H43" i="17"/>
  <c r="H37" i="17"/>
  <c r="N157" i="17" l="1"/>
  <c r="O157" i="17" s="1"/>
  <c r="N15" i="17"/>
  <c r="O15" i="17" s="1"/>
  <c r="N23" i="17"/>
  <c r="O23" i="17" s="1"/>
  <c r="N33" i="17"/>
  <c r="N41" i="17"/>
  <c r="N34" i="17"/>
  <c r="N42" i="17"/>
  <c r="N87" i="17"/>
  <c r="O87" i="17" s="1"/>
  <c r="N104" i="17"/>
  <c r="O104" i="17" s="1"/>
  <c r="A13" i="17"/>
  <c r="A14" i="17" s="1"/>
  <c r="A15" i="17" s="1"/>
  <c r="N19" i="17"/>
  <c r="O19" i="17" s="1"/>
  <c r="N16" i="17"/>
  <c r="O16" i="17" s="1"/>
  <c r="N52" i="17"/>
  <c r="O52" i="17" s="1"/>
  <c r="N84" i="17"/>
  <c r="O84" i="17" s="1"/>
  <c r="N111" i="17"/>
  <c r="O111" i="17" s="1"/>
  <c r="N139" i="17"/>
  <c r="O139" i="17" s="1"/>
  <c r="N154" i="17"/>
  <c r="O154" i="17" s="1"/>
  <c r="N158" i="17"/>
  <c r="O158" i="17" s="1"/>
  <c r="N51" i="17"/>
  <c r="O51" i="17" s="1"/>
  <c r="N54" i="17"/>
  <c r="O54" i="17" s="1"/>
  <c r="N88" i="17"/>
  <c r="N112" i="17"/>
  <c r="O112" i="17" s="1"/>
  <c r="N36" i="17"/>
  <c r="N108" i="17"/>
  <c r="O108" i="17" s="1"/>
  <c r="J159" i="17"/>
  <c r="N159" i="17" s="1"/>
  <c r="O159" i="17" s="1"/>
  <c r="N151" i="17"/>
  <c r="O151" i="17" s="1"/>
  <c r="N155" i="17"/>
  <c r="O155" i="17" s="1"/>
  <c r="N21" i="17"/>
  <c r="O21" i="17" s="1"/>
  <c r="N156" i="17"/>
  <c r="O156" i="17" s="1"/>
  <c r="N168" i="17"/>
  <c r="O168" i="17" s="1"/>
  <c r="N20" i="17"/>
  <c r="O20" i="17" s="1"/>
  <c r="N22" i="17"/>
  <c r="O22" i="17" s="1"/>
  <c r="N37" i="17"/>
  <c r="N44" i="17"/>
  <c r="O44" i="17" s="1"/>
  <c r="N38" i="17"/>
  <c r="O38" i="17" s="1"/>
  <c r="N45" i="17"/>
  <c r="N43" i="17"/>
  <c r="O43" i="17" s="1"/>
  <c r="N89" i="17"/>
  <c r="O89" i="17" s="1"/>
  <c r="N103" i="17"/>
  <c r="O103" i="17" s="1"/>
  <c r="N107" i="17"/>
  <c r="O107" i="17" s="1"/>
  <c r="M38" i="17"/>
  <c r="L120" i="17"/>
  <c r="M120" i="17"/>
  <c r="L67" i="17"/>
  <c r="M67" i="17"/>
  <c r="L157" i="17"/>
  <c r="L151" i="17"/>
  <c r="L84" i="17"/>
  <c r="L43" i="17"/>
  <c r="M22" i="17"/>
  <c r="L23" i="17"/>
  <c r="O122" i="17"/>
  <c r="L66" i="17"/>
  <c r="O66" i="17"/>
  <c r="M118" i="17"/>
  <c r="O120" i="17"/>
  <c r="O123" i="17"/>
  <c r="L122" i="17"/>
  <c r="O121" i="17"/>
  <c r="L119" i="17"/>
  <c r="O119" i="17"/>
  <c r="M119" i="17"/>
  <c r="L118" i="17"/>
  <c r="O118" i="17"/>
  <c r="L121" i="17"/>
  <c r="L123" i="17"/>
  <c r="O181" i="17"/>
  <c r="M66" i="17"/>
  <c r="M121" i="17"/>
  <c r="M122" i="17"/>
  <c r="M123" i="17"/>
  <c r="M181" i="17"/>
  <c r="L181" i="17"/>
  <c r="O64" i="17"/>
  <c r="O182" i="17"/>
  <c r="L182" i="17"/>
  <c r="M182" i="17"/>
  <c r="O69" i="17"/>
  <c r="O177" i="17"/>
  <c r="L177" i="17"/>
  <c r="M177" i="17"/>
  <c r="M64" i="17"/>
  <c r="M62" i="17"/>
  <c r="O63" i="17"/>
  <c r="M63" i="17"/>
  <c r="O62" i="17"/>
  <c r="M65" i="17"/>
  <c r="O65" i="17"/>
  <c r="O68" i="17"/>
  <c r="M69" i="17"/>
  <c r="M68" i="17"/>
  <c r="O169" i="17"/>
  <c r="M163" i="17"/>
  <c r="O166" i="17"/>
  <c r="O165" i="17"/>
  <c r="O171" i="17"/>
  <c r="L169" i="17"/>
  <c r="O167" i="17"/>
  <c r="O164" i="17"/>
  <c r="O173" i="17"/>
  <c r="L171" i="17"/>
  <c r="L170" i="17"/>
  <c r="L172" i="17"/>
  <c r="L162" i="17"/>
  <c r="L168" i="17"/>
  <c r="O170" i="17"/>
  <c r="O172" i="17"/>
  <c r="O162" i="17"/>
  <c r="L164" i="17"/>
  <c r="M164" i="17"/>
  <c r="L167" i="17"/>
  <c r="M171" i="17"/>
  <c r="L173" i="17"/>
  <c r="L163" i="17"/>
  <c r="M167" i="17"/>
  <c r="O163" i="17"/>
  <c r="L165" i="17"/>
  <c r="M169" i="17"/>
  <c r="M173" i="17"/>
  <c r="M165" i="17"/>
  <c r="M168" i="17"/>
  <c r="M172" i="17"/>
  <c r="L166" i="17"/>
  <c r="M170" i="17"/>
  <c r="M162" i="17"/>
  <c r="M166" i="17"/>
  <c r="M94" i="17"/>
  <c r="L51" i="17"/>
  <c r="L52" i="17"/>
  <c r="L53" i="17"/>
  <c r="L54" i="17"/>
  <c r="M51" i="17"/>
  <c r="M52" i="17"/>
  <c r="M53" i="17"/>
  <c r="M54" i="17"/>
  <c r="O53" i="17"/>
  <c r="L92" i="17"/>
  <c r="L94" i="17"/>
  <c r="O95" i="17"/>
  <c r="L93" i="17"/>
  <c r="M93" i="17"/>
  <c r="O94" i="17"/>
  <c r="L96" i="17"/>
  <c r="M92" i="17"/>
  <c r="O93" i="17"/>
  <c r="M96" i="17"/>
  <c r="L95" i="17"/>
  <c r="O92" i="17"/>
  <c r="M95" i="17"/>
  <c r="O96" i="17"/>
  <c r="M157" i="17"/>
  <c r="L44" i="17"/>
  <c r="M44" i="17"/>
  <c r="L22" i="17"/>
  <c r="M151" i="17"/>
  <c r="L38" i="17"/>
  <c r="M98" i="17"/>
  <c r="L35" i="17"/>
  <c r="O35" i="17"/>
  <c r="L108" i="17"/>
  <c r="L88" i="17"/>
  <c r="O98" i="17"/>
  <c r="M35" i="17"/>
  <c r="O88" i="17"/>
  <c r="M97" i="17"/>
  <c r="O97" i="17"/>
  <c r="M83" i="17"/>
  <c r="O83" i="17"/>
  <c r="O82" i="17"/>
  <c r="O81" i="17"/>
  <c r="L107" i="17"/>
  <c r="M84" i="17"/>
  <c r="L89" i="17"/>
  <c r="M81" i="17"/>
  <c r="M88" i="17"/>
  <c r="O99" i="17"/>
  <c r="L104" i="17"/>
  <c r="L111" i="17"/>
  <c r="L117" i="17"/>
  <c r="M104" i="17"/>
  <c r="M111" i="17"/>
  <c r="M117" i="17"/>
  <c r="M87" i="17"/>
  <c r="M112" i="17"/>
  <c r="M115" i="17"/>
  <c r="M82" i="17"/>
  <c r="M89" i="17"/>
  <c r="M99" i="17"/>
  <c r="L116" i="17"/>
  <c r="M103" i="17"/>
  <c r="M116" i="17"/>
  <c r="L87" i="17"/>
  <c r="L103" i="17"/>
  <c r="L112" i="17"/>
  <c r="L115" i="17"/>
  <c r="M107" i="17"/>
  <c r="M108" i="17"/>
  <c r="L126" i="17"/>
  <c r="L127" i="17"/>
  <c r="M126" i="17"/>
  <c r="M127" i="17"/>
  <c r="O115" i="17"/>
  <c r="O116" i="17"/>
  <c r="O117" i="17"/>
  <c r="O126" i="17"/>
  <c r="O127" i="17"/>
  <c r="M26" i="17"/>
  <c r="O26" i="17"/>
  <c r="O142" i="17"/>
  <c r="L136" i="17"/>
  <c r="L142" i="17"/>
  <c r="M136" i="17"/>
  <c r="M142" i="17"/>
  <c r="L139" i="17"/>
  <c r="O136" i="17"/>
  <c r="M139" i="17"/>
  <c r="O27" i="17"/>
  <c r="M28" i="17"/>
  <c r="O28" i="17"/>
  <c r="O29" i="17"/>
  <c r="M12" i="17"/>
  <c r="M14" i="17"/>
  <c r="M16" i="17"/>
  <c r="O12" i="17"/>
  <c r="O14" i="17"/>
  <c r="M27" i="17"/>
  <c r="M29" i="17"/>
  <c r="L148" i="17"/>
  <c r="M13" i="17"/>
  <c r="M15" i="17"/>
  <c r="M23" i="17"/>
  <c r="O13" i="17"/>
  <c r="L12" i="17"/>
  <c r="L13" i="17"/>
  <c r="L14" i="17"/>
  <c r="L15" i="17"/>
  <c r="L16" i="17"/>
  <c r="L26" i="17"/>
  <c r="L27" i="17"/>
  <c r="L28" i="17"/>
  <c r="L29" i="17"/>
  <c r="L19" i="17"/>
  <c r="L20" i="17"/>
  <c r="L21" i="17"/>
  <c r="M19" i="17"/>
  <c r="M20" i="17"/>
  <c r="M21" i="17"/>
  <c r="M149" i="17"/>
  <c r="L147" i="17"/>
  <c r="M147" i="17"/>
  <c r="M174" i="17"/>
  <c r="O148" i="17"/>
  <c r="L149" i="17"/>
  <c r="M148" i="17"/>
  <c r="O149" i="17"/>
  <c r="L156" i="17"/>
  <c r="M179" i="17"/>
  <c r="M178" i="17"/>
  <c r="O174" i="17"/>
  <c r="L146" i="17"/>
  <c r="L150" i="17"/>
  <c r="L155" i="17"/>
  <c r="M146" i="17"/>
  <c r="O147" i="17"/>
  <c r="M150" i="17"/>
  <c r="M183" i="17"/>
  <c r="M180" i="17"/>
  <c r="O146" i="17"/>
  <c r="O150" i="17"/>
  <c r="L154" i="17"/>
  <c r="L174" i="17"/>
  <c r="M154" i="17"/>
  <c r="M155" i="17"/>
  <c r="M156" i="17"/>
  <c r="L158" i="17"/>
  <c r="L159" i="17"/>
  <c r="L186" i="17"/>
  <c r="L187" i="17"/>
  <c r="M158" i="17"/>
  <c r="M159" i="17"/>
  <c r="M186" i="17"/>
  <c r="M187" i="17"/>
  <c r="O183" i="17"/>
  <c r="O179" i="17"/>
  <c r="O180" i="17"/>
  <c r="O178" i="17"/>
  <c r="O186" i="17"/>
  <c r="O187" i="17"/>
  <c r="L55" i="17"/>
  <c r="L56" i="17"/>
  <c r="L57" i="17"/>
  <c r="L58" i="17"/>
  <c r="L59" i="17"/>
  <c r="M43" i="17"/>
  <c r="M55" i="17"/>
  <c r="M56" i="17"/>
  <c r="M57" i="17"/>
  <c r="M58" i="17"/>
  <c r="M59" i="17"/>
  <c r="O55" i="17"/>
  <c r="O56" i="17"/>
  <c r="O57" i="17"/>
  <c r="O58" i="17"/>
  <c r="O59" i="17"/>
  <c r="O48" i="17"/>
  <c r="L48" i="17"/>
  <c r="M48" i="17"/>
  <c r="O37" i="17"/>
  <c r="L37" i="17"/>
  <c r="M37" i="17"/>
  <c r="H45" i="17"/>
  <c r="H41" i="17"/>
  <c r="H72" i="17"/>
  <c r="O72" i="17" s="1"/>
  <c r="H73" i="17"/>
  <c r="H33" i="17"/>
  <c r="M33" i="17" s="1"/>
  <c r="H34" i="17"/>
  <c r="H36" i="17"/>
  <c r="L130" i="17" l="1"/>
  <c r="P190" i="17"/>
  <c r="E9" i="18" s="1"/>
  <c r="L190" i="17"/>
  <c r="M130" i="17"/>
  <c r="P130" i="17"/>
  <c r="E8" i="18" s="1"/>
  <c r="M190" i="17"/>
  <c r="A16" i="17"/>
  <c r="O45" i="17"/>
  <c r="O73" i="17"/>
  <c r="M73" i="17"/>
  <c r="L73" i="17"/>
  <c r="O41" i="17"/>
  <c r="M41" i="17"/>
  <c r="L41" i="17"/>
  <c r="L45" i="17"/>
  <c r="M45" i="17"/>
  <c r="L72" i="17"/>
  <c r="M72" i="17"/>
  <c r="O33" i="17"/>
  <c r="L33" i="17"/>
  <c r="O34" i="17"/>
  <c r="M34" i="17"/>
  <c r="L34" i="17"/>
  <c r="L36" i="17"/>
  <c r="M36" i="17"/>
  <c r="O36" i="17"/>
  <c r="A19" i="17" l="1"/>
  <c r="H42" i="17"/>
  <c r="A20" i="17" l="1"/>
  <c r="A21" i="17" s="1"/>
  <c r="L42" i="17"/>
  <c r="L75" i="17" s="1"/>
  <c r="M42" i="17"/>
  <c r="M75" i="17" s="1"/>
  <c r="O42" i="17"/>
  <c r="A22" i="17" l="1"/>
  <c r="O199" i="17"/>
  <c r="P75" i="17"/>
  <c r="E7" i="18" s="1"/>
  <c r="E12" i="18" s="1"/>
  <c r="A23" i="17"/>
  <c r="A26" i="17" s="1"/>
  <c r="E14" i="18" l="1"/>
  <c r="E13" i="18"/>
  <c r="P199" i="17"/>
  <c r="A27" i="17"/>
  <c r="A28" i="17" s="1"/>
  <c r="A29" i="17" s="1"/>
  <c r="A33" i="17" s="1"/>
  <c r="A34" i="17" s="1"/>
  <c r="A35" i="17" s="1"/>
  <c r="A36" i="17" s="1"/>
  <c r="A37" i="17" s="1"/>
  <c r="A38" i="17" s="1"/>
  <c r="A41" i="17" s="1"/>
  <c r="A42" i="17" s="1"/>
  <c r="A43" i="17" s="1"/>
  <c r="A44" i="17" s="1"/>
  <c r="A45" i="17" s="1"/>
  <c r="A48" i="17" s="1"/>
  <c r="A51" i="17" s="1"/>
  <c r="A52" i="17" s="1"/>
  <c r="A53" i="17" s="1"/>
  <c r="A54" i="17" s="1"/>
  <c r="A55" i="17" s="1"/>
  <c r="A56" i="17" s="1"/>
  <c r="A57" i="17" s="1"/>
  <c r="A58" i="17" s="1"/>
  <c r="A59" i="17" s="1"/>
  <c r="A62" i="17" s="1"/>
  <c r="A63" i="17" s="1"/>
  <c r="A64" i="17" s="1"/>
  <c r="A65" i="17" s="1"/>
  <c r="A66" i="17" s="1"/>
  <c r="A67" i="17" s="1"/>
  <c r="A68" i="17" s="1"/>
  <c r="A69" i="17" s="1"/>
  <c r="A72" i="17" s="1"/>
  <c r="A73" i="17" s="1"/>
  <c r="A81" i="17" s="1"/>
  <c r="A82" i="17" s="1"/>
  <c r="A83" i="17" s="1"/>
  <c r="A84" i="17" s="1"/>
  <c r="A87" i="17" s="1"/>
  <c r="A88" i="17" s="1"/>
  <c r="A89" i="17" s="1"/>
  <c r="A92" i="17" s="1"/>
  <c r="A93" i="17" s="1"/>
  <c r="A94" i="17" s="1"/>
  <c r="A95" i="17" s="1"/>
  <c r="A96" i="17" s="1"/>
  <c r="A97" i="17" s="1"/>
  <c r="A98" i="17" s="1"/>
  <c r="A99" i="17" s="1"/>
  <c r="A103" i="17" s="1"/>
  <c r="A104" i="17" s="1"/>
  <c r="A107" i="17" s="1"/>
  <c r="A108" i="17" s="1"/>
  <c r="A111" i="17" s="1"/>
  <c r="A112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6" i="17" s="1"/>
  <c r="A127" i="17" s="1"/>
  <c r="A136" i="17" s="1"/>
  <c r="A139" i="17" s="1"/>
  <c r="A142" i="17" s="1"/>
  <c r="A146" i="17" s="1"/>
  <c r="A147" i="17" s="1"/>
  <c r="A148" i="17" s="1"/>
  <c r="A149" i="17" s="1"/>
  <c r="A150" i="17" s="1"/>
  <c r="A151" i="17" s="1"/>
  <c r="A154" i="17" s="1"/>
  <c r="A155" i="17" s="1"/>
  <c r="A156" i="17" s="1"/>
  <c r="A157" i="17" s="1"/>
  <c r="A158" i="17" s="1"/>
  <c r="A159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7" i="17" s="1"/>
  <c r="A178" i="17" s="1"/>
  <c r="A179" i="17" s="1"/>
  <c r="A180" i="17" s="1"/>
  <c r="A181" i="17" s="1"/>
  <c r="A182" i="17" s="1"/>
  <c r="A183" i="17" s="1"/>
  <c r="A186" i="17" s="1"/>
  <c r="A187" i="17" s="1"/>
  <c r="A193" i="17" s="1"/>
  <c r="A194" i="17" s="1"/>
  <c r="O200" i="17"/>
  <c r="O201" i="17"/>
  <c r="E15" i="18" l="1"/>
  <c r="O202" i="17"/>
  <c r="C5" i="17" s="1"/>
</calcChain>
</file>

<file path=xl/sharedStrings.xml><?xml version="1.0" encoding="utf-8"?>
<sst xmlns="http://schemas.openxmlformats.org/spreadsheetml/2006/main" count="432" uniqueCount="170">
  <si>
    <t>UNIT</t>
  </si>
  <si>
    <t>DESCRIPTION</t>
  </si>
  <si>
    <t>WASTE</t>
  </si>
  <si>
    <t>QTY. W/ WASTE</t>
  </si>
  <si>
    <t>DWG. NO.</t>
  </si>
  <si>
    <t>DETAIL NO.</t>
  </si>
  <si>
    <t>CSI NO.</t>
  </si>
  <si>
    <t>TOTAL COST</t>
  </si>
  <si>
    <t>PROJECT</t>
  </si>
  <si>
    <t>ADDRESS</t>
  </si>
  <si>
    <t>Date of plans</t>
  </si>
  <si>
    <t>SR #</t>
  </si>
  <si>
    <t>LF</t>
  </si>
  <si>
    <t>EA</t>
  </si>
  <si>
    <t xml:space="preserve"> </t>
  </si>
  <si>
    <t>SUB TOTAL</t>
  </si>
  <si>
    <t>Date of Submission</t>
  </si>
  <si>
    <t>MATERIAL COST</t>
  </si>
  <si>
    <t>TOTAL 
LABOR</t>
  </si>
  <si>
    <t>TOTAL 
MATERIAL</t>
  </si>
  <si>
    <t>TOTAL UNIT COST</t>
  </si>
  <si>
    <t>22 00 00</t>
  </si>
  <si>
    <t>PLUMBING</t>
  </si>
  <si>
    <t>DOMESTIC WATER SYSTEM</t>
  </si>
  <si>
    <t>HORIZONTAL PIPING</t>
  </si>
  <si>
    <t>3/4" Cold Water Line</t>
  </si>
  <si>
    <t>RISERS</t>
  </si>
  <si>
    <t>3/4" Cold Water Riser</t>
  </si>
  <si>
    <t>FIXTURES</t>
  </si>
  <si>
    <t>SANITARY/WASTE SYSTEM</t>
  </si>
  <si>
    <t>2" Vent Riser</t>
  </si>
  <si>
    <t>INSULATION</t>
  </si>
  <si>
    <t>3/4" Hot Water Line</t>
  </si>
  <si>
    <t>3/4" Hot Water Riser</t>
  </si>
  <si>
    <t>1" Cold Water Line</t>
  </si>
  <si>
    <t>1/2" Cold Water Line</t>
  </si>
  <si>
    <t>1/2" Hot Water Line</t>
  </si>
  <si>
    <t>1/2" Cold Water Riser</t>
  </si>
  <si>
    <t>1/2" Hot Water Riser</t>
  </si>
  <si>
    <t>1-1/2" Cold Water Line</t>
  </si>
  <si>
    <t>SUB - TOTAL</t>
  </si>
  <si>
    <t>OVERHEAD AND PROFIT</t>
  </si>
  <si>
    <t>1-1/2" Cold Water Riser</t>
  </si>
  <si>
    <t>TOTAL BASE BID - PLUMBING</t>
  </si>
  <si>
    <t>UNDERGROUND</t>
  </si>
  <si>
    <t>CONNECTIONS</t>
  </si>
  <si>
    <t>SLEEVES</t>
  </si>
  <si>
    <t>ABOVEGROUND</t>
  </si>
  <si>
    <t>1/2" Cold Water Line - Underground</t>
  </si>
  <si>
    <t>3/4" Cold Water Line - Underground</t>
  </si>
  <si>
    <t>1-1/2" Cold Water Line - Underground</t>
  </si>
  <si>
    <t>1/2" Hot Water Line - Underground</t>
  </si>
  <si>
    <t>3/4" Hot Water Line - Underground</t>
  </si>
  <si>
    <t>2" Sanitary Line - Underground</t>
  </si>
  <si>
    <t>3" Sanitary Line - Underground</t>
  </si>
  <si>
    <t>4" Sanitary Line - Underground</t>
  </si>
  <si>
    <t>2" Vent Line - Underground</t>
  </si>
  <si>
    <t>GAS SYSTEM</t>
  </si>
  <si>
    <t>2-1/2" Gas Line</t>
  </si>
  <si>
    <t>2-1/2" Gas Line - Underground</t>
  </si>
  <si>
    <t>2" Sanitary Line</t>
  </si>
  <si>
    <t>2" Vent Line</t>
  </si>
  <si>
    <t>1/2" Gas Line</t>
  </si>
  <si>
    <t>3/4" Gas Line</t>
  </si>
  <si>
    <t>1" Gas Line</t>
  </si>
  <si>
    <t>1-1/2" Gas Line</t>
  </si>
  <si>
    <t>2" Gas Line</t>
  </si>
  <si>
    <t>1/2" Cold Water Riser - Underground</t>
  </si>
  <si>
    <t>3/4" Cold Water Riser - Underground</t>
  </si>
  <si>
    <t>1-1/2" Cold Water Riser - Underground</t>
  </si>
  <si>
    <t>1/2" Hot Water Riser - Underground</t>
  </si>
  <si>
    <t>3/4" Hot Water Riser - Underground</t>
  </si>
  <si>
    <t>2" Sanitary Riser - Underground</t>
  </si>
  <si>
    <t>3" Sanitary Riser - Underground</t>
  </si>
  <si>
    <t>2" Vent Riser - Underground</t>
  </si>
  <si>
    <t>2-1/2" Gas Riser - Underground</t>
  </si>
  <si>
    <t>2" Sanitary Riser</t>
  </si>
  <si>
    <t>1/2" Gas Riser</t>
  </si>
  <si>
    <t>3/4" Gas Riser</t>
  </si>
  <si>
    <t>1" Gas Riser</t>
  </si>
  <si>
    <t>1-1/2" Gas Riser</t>
  </si>
  <si>
    <t>2" Gas Riser</t>
  </si>
  <si>
    <t>2-1/2" Gas Riser</t>
  </si>
  <si>
    <t>Elbow 1/2"-1/2"</t>
  </si>
  <si>
    <t>Elbow 3/4"-3/4"</t>
  </si>
  <si>
    <t>Elbow 1 1/2"-1 1/2"</t>
  </si>
  <si>
    <t>Tee 3/4"-1/2"-1/2"</t>
  </si>
  <si>
    <t>Reducer 4"-3"</t>
  </si>
  <si>
    <t>Elbow 2"-2"</t>
  </si>
  <si>
    <t>Elbow 3"-3"</t>
  </si>
  <si>
    <t>Tee 2"-2"-2"</t>
  </si>
  <si>
    <t>Tee 3"-3"-2"</t>
  </si>
  <si>
    <t>Wye 3"-2"-2"</t>
  </si>
  <si>
    <t>Wye 3"-3"-2"</t>
  </si>
  <si>
    <t>Wye 3"-3"-3"</t>
  </si>
  <si>
    <t>Elbow 2 1/2"-2 1/2"</t>
  </si>
  <si>
    <t>Tee 1/2"-1/2"-1/2"</t>
  </si>
  <si>
    <t>Tee 3/4"-3/4"-1/2"</t>
  </si>
  <si>
    <t>Tee 3/4"-3/4"-3/4"</t>
  </si>
  <si>
    <t>Tee 1 1/2"-1 1/2"-1/2"</t>
  </si>
  <si>
    <t>Tee 1 1/2"-1"-3/4"</t>
  </si>
  <si>
    <t>Tee 1"-3/4"-1/2"</t>
  </si>
  <si>
    <t>Elbow 1"-1"</t>
  </si>
  <si>
    <t>Elbow 2 1/2"-3/4"</t>
  </si>
  <si>
    <t>Elbow 2 1/2"-2"</t>
  </si>
  <si>
    <t>Tee 2 1/2"-2 1/2"-1/2"</t>
  </si>
  <si>
    <t>Tee 2 1/2"-2 1/2"-3/4"</t>
  </si>
  <si>
    <t>Tee 2 1/2"-2 1/2"-1"</t>
  </si>
  <si>
    <t>Tee 2 1/2"-2 1/2"-1 1/2"</t>
  </si>
  <si>
    <t>Tee 2 1/2"-2 1/2"-2 1/2"</t>
  </si>
  <si>
    <t>Water Sleeve Through Floor</t>
  </si>
  <si>
    <t>Water Sleeve Through Wall</t>
  </si>
  <si>
    <t>Sanitary Sleeve Through Floor</t>
  </si>
  <si>
    <t>Sanitary Sleeve Through Wall</t>
  </si>
  <si>
    <t>Gas Sleeve Through Floor</t>
  </si>
  <si>
    <t>Gas Sleeve Through Wall</t>
  </si>
  <si>
    <t>1/2" Shutoff Valve</t>
  </si>
  <si>
    <t>1-1/2" Shutoff Valve</t>
  </si>
  <si>
    <t>3/4" Drain Valve</t>
  </si>
  <si>
    <t>3/4" Shutoff Valve</t>
  </si>
  <si>
    <t>3/4" Temperature &amp; Pressure Relief Valve</t>
  </si>
  <si>
    <t>2" Cheater Vent</t>
  </si>
  <si>
    <t>2" CO: Clean Out</t>
  </si>
  <si>
    <t>2" VTR: Vent Through Roof</t>
  </si>
  <si>
    <t>2" Gas Shutoff Valve</t>
  </si>
  <si>
    <t>1" Gas Shutoff Valve</t>
  </si>
  <si>
    <t>1-1/2" Gas Shutoff Valve</t>
  </si>
  <si>
    <t>3/4" Gas Shutoff Valve</t>
  </si>
  <si>
    <t>1/2" Gas Shutoff Valve</t>
  </si>
  <si>
    <t>2-1/2" Gas Meter</t>
  </si>
  <si>
    <t>2-1/2" Gas Shutoff Valve</t>
  </si>
  <si>
    <t>G2.00</t>
  </si>
  <si>
    <t>G1.00</t>
  </si>
  <si>
    <t>P2.00</t>
  </si>
  <si>
    <t>P4.00</t>
  </si>
  <si>
    <t>P1.00</t>
  </si>
  <si>
    <t>P1.00-P2.00</t>
  </si>
  <si>
    <t>P3.00</t>
  </si>
  <si>
    <t>1/2" Thermostatic Mixing Valve</t>
  </si>
  <si>
    <t>LABOR COST</t>
  </si>
  <si>
    <t>CONTINGENCY</t>
  </si>
  <si>
    <t>R-3 Type Insulation 
Hot And Cold Water Pipes.</t>
  </si>
  <si>
    <t>1/2" Hose Bib</t>
  </si>
  <si>
    <r>
      <t xml:space="preserve">Piping Material:
</t>
    </r>
    <r>
      <rPr>
        <sz val="12"/>
        <rFont val="Calibri"/>
        <family val="2"/>
        <scheme val="minor"/>
      </rPr>
      <t>Aqua Pex Wirsbo with Pro Pex Fittings.</t>
    </r>
  </si>
  <si>
    <r>
      <rPr>
        <b/>
        <sz val="12"/>
        <rFont val="Calibri"/>
        <family val="2"/>
        <scheme val="minor"/>
      </rPr>
      <t>Water Heater</t>
    </r>
    <r>
      <rPr>
        <sz val="12"/>
        <rFont val="Calibri"/>
        <family val="2"/>
        <scheme val="minor"/>
      </rPr>
      <t xml:space="preserve">
Mfr./Model: American PG-10-50-199-3NV</t>
    </r>
  </si>
  <si>
    <r>
      <t xml:space="preserve">Piping Material: </t>
    </r>
    <r>
      <rPr>
        <sz val="12"/>
        <rFont val="Calibri"/>
        <family val="2"/>
        <scheme val="minor"/>
      </rPr>
      <t>Not Speicified On Plans</t>
    </r>
    <r>
      <rPr>
        <b/>
        <sz val="12"/>
        <rFont val="Calibri"/>
        <family val="2"/>
        <scheme val="minor"/>
      </rPr>
      <t xml:space="preserve">
Assumptions:</t>
    </r>
    <r>
      <rPr>
        <sz val="12"/>
        <rFont val="Calibri"/>
        <family val="2"/>
        <scheme val="minor"/>
      </rPr>
      <t xml:space="preserve"> Cast Iron Pipe Single Hub Service Weight, Lead and Oakum Joints</t>
    </r>
  </si>
  <si>
    <r>
      <t xml:space="preserve">Lavatory
</t>
    </r>
    <r>
      <rPr>
        <b/>
        <sz val="12"/>
        <rFont val="Calibri"/>
        <family val="2"/>
        <scheme val="minor"/>
      </rPr>
      <t xml:space="preserve">Assumed Specs: </t>
    </r>
    <r>
      <rPr>
        <sz val="12"/>
        <rFont val="Calibri"/>
        <family val="2"/>
        <scheme val="minor"/>
      </rPr>
      <t>American Standard: 0315000.020</t>
    </r>
  </si>
  <si>
    <r>
      <t xml:space="preserve">Water Closet
</t>
    </r>
    <r>
      <rPr>
        <b/>
        <sz val="12"/>
        <rFont val="Calibri"/>
        <family val="2"/>
        <scheme val="minor"/>
      </rPr>
      <t xml:space="preserve">Assumed Specs: </t>
    </r>
    <r>
      <rPr>
        <sz val="12"/>
        <rFont val="Calibri"/>
        <family val="2"/>
        <scheme val="minor"/>
      </rPr>
      <t>American Standard:2989101.02</t>
    </r>
  </si>
  <si>
    <r>
      <t xml:space="preserve">Kitchen Sink
</t>
    </r>
    <r>
      <rPr>
        <b/>
        <sz val="12"/>
        <rFont val="Calibri"/>
        <family val="2"/>
        <scheme val="minor"/>
      </rPr>
      <t xml:space="preserve">Assumed Specs: </t>
    </r>
    <r>
      <rPr>
        <sz val="12"/>
        <rFont val="Calibri"/>
        <family val="2"/>
        <scheme val="minor"/>
      </rPr>
      <t>Kraus KHU102-33</t>
    </r>
  </si>
  <si>
    <r>
      <t xml:space="preserve">Clothes Washer Box
</t>
    </r>
    <r>
      <rPr>
        <b/>
        <sz val="12"/>
        <rFont val="Calibri"/>
        <family val="2"/>
        <scheme val="minor"/>
      </rPr>
      <t xml:space="preserve">Assumed Specs: </t>
    </r>
    <r>
      <rPr>
        <sz val="12"/>
        <rFont val="Calibri"/>
        <family val="2"/>
        <scheme val="minor"/>
      </rPr>
      <t>EFIELD Washing Machine Outlet Box with Center Drain 1/2-inch Push-Fit White, with Stainless Water Hammer Arrestor</t>
    </r>
  </si>
  <si>
    <r>
      <t xml:space="preserve">Shower
</t>
    </r>
    <r>
      <rPr>
        <b/>
        <sz val="12"/>
        <rFont val="Calibri"/>
        <family val="2"/>
        <scheme val="minor"/>
      </rPr>
      <t xml:space="preserve">Assumed Specs:  
</t>
    </r>
    <r>
      <rPr>
        <sz val="12"/>
        <rFont val="Calibri"/>
        <family val="2"/>
        <scheme val="minor"/>
      </rPr>
      <t>American Standard 9038804.002 Spectra Versa Shower System</t>
    </r>
  </si>
  <si>
    <r>
      <t xml:space="preserve">Bathtub
</t>
    </r>
    <r>
      <rPr>
        <b/>
        <sz val="12"/>
        <rFont val="Calibri"/>
        <family val="2"/>
        <scheme val="minor"/>
      </rPr>
      <t xml:space="preserve">Assumed Specs: </t>
    </r>
    <r>
      <rPr>
        <sz val="12"/>
        <rFont val="Calibri"/>
        <family val="2"/>
        <scheme val="minor"/>
      </rPr>
      <t>American Standard 2973202.011 Studio Integral Apron Bathtub Left Drain 60 in. x 30 in. in Arctic White</t>
    </r>
  </si>
  <si>
    <r>
      <t xml:space="preserve">Piping Material: </t>
    </r>
    <r>
      <rPr>
        <sz val="12"/>
        <rFont val="Calibri"/>
        <family val="2"/>
        <scheme val="minor"/>
      </rPr>
      <t>Not Speicified On Plans</t>
    </r>
    <r>
      <rPr>
        <b/>
        <sz val="12"/>
        <rFont val="Calibri"/>
        <family val="2"/>
        <scheme val="minor"/>
      </rPr>
      <t xml:space="preserve">
Assumptions:</t>
    </r>
    <r>
      <rPr>
        <sz val="12"/>
        <rFont val="Calibri"/>
        <family val="2"/>
        <scheme val="minor"/>
      </rPr>
      <t xml:space="preserve"> Black Iron Pipe</t>
    </r>
  </si>
  <si>
    <t>TRENCHING</t>
  </si>
  <si>
    <t>CY</t>
  </si>
  <si>
    <r>
      <t xml:space="preserve">Excavation
</t>
    </r>
    <r>
      <rPr>
        <b/>
        <sz val="12"/>
        <rFont val="Calibri"/>
        <family val="2"/>
        <scheme val="minor"/>
      </rPr>
      <t xml:space="preserve">Assumed Width: </t>
    </r>
    <r>
      <rPr>
        <sz val="12"/>
        <rFont val="Calibri"/>
        <family val="2"/>
        <scheme val="minor"/>
      </rPr>
      <t>1'-6"
Assumed Depth: 4'-0"</t>
    </r>
  </si>
  <si>
    <t>Backfilling</t>
  </si>
  <si>
    <t>Domestic Water Sub Total</t>
  </si>
  <si>
    <t>Sanitary/Waste Sub Total</t>
  </si>
  <si>
    <t>Gas Sub Total</t>
  </si>
  <si>
    <t>Trenching Sub Total</t>
  </si>
  <si>
    <t>TOTAL BASE BID</t>
  </si>
  <si>
    <t>Plumbing</t>
  </si>
  <si>
    <t>TOTAL</t>
  </si>
  <si>
    <t>Note: Please Refer to next tabs for detailed estimates.</t>
  </si>
  <si>
    <t xml:space="preserve">Trenching </t>
  </si>
  <si>
    <t>Sanitary/Waste System</t>
  </si>
  <si>
    <t>Gas Sytsem</t>
  </si>
  <si>
    <t>Domestic Water System</t>
  </si>
  <si>
    <t xml:space="preserve">QTY.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</si>
</sst>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$&quot;* #,##0_);_(&quot;$&quot;* \(#,##0\);_(&quot;$&quot;* &quot;-&quot;??_);_(@_)"/>
    <numFmt numFmtId="166" formatCode="_(&quot;$&quot;* #,##0.00_);_(&quot;$&quot;* \(#,##0.00\);_(&quot;$&quot;* &quot;-&quot;?_);_(@_)"/>
    <numFmt numFmtId="167" formatCode="_(&quot;$&quot;* #,##0_);_(&quot;$&quot;* \(#,##0\);_(&quot;$&quot;* &quot;-&quot;?_);_(@_)"/>
    <numFmt numFmtId="168" formatCode="&quot;$&quot;#,##0"/>
    <numFmt numFmtId="169" formatCode="_(* #,##0.00_);_(* \(#,##0.00\);_(* &quot;-&quot;_);_(@_)"/>
    <numFmt numFmtId="170" formatCode="&quot;$&quot;#,##0.00"/>
  </numFmts>
  <fonts count="59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1"/>
      <color indexed="12"/>
      <name val="Calibri"/>
      <family val="2"/>
    </font>
    <font>
      <sz val="14"/>
      <name val="Times New Roman"/>
      <family val="1"/>
    </font>
    <font>
      <sz val="12"/>
      <name val="Times New Roman"/>
      <family val="1"/>
    </font>
    <font>
      <b/>
      <i/>
      <sz val="10"/>
      <color rgb="FFF50101"/>
      <name val="Times New Roman"/>
      <family val="1"/>
    </font>
    <font>
      <b/>
      <i/>
      <sz val="11"/>
      <color rgb="FFF50101"/>
      <name val="Times New Roman"/>
      <family val="1"/>
    </font>
    <font>
      <b/>
      <sz val="12"/>
      <name val="Times New Roman"/>
      <family val="1"/>
    </font>
    <font>
      <sz val="14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i/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Times New Roman"/>
      <family val="1"/>
    </font>
    <font>
      <u/>
      <sz val="12"/>
      <color theme="10"/>
      <name val="Arial"/>
      <family val="2"/>
    </font>
    <font>
      <b/>
      <i/>
      <sz val="12"/>
      <color rgb="FF002060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b/>
      <i/>
      <sz val="12"/>
      <color rgb="FFC00000"/>
      <name val="Times New Roman"/>
      <family val="1"/>
    </font>
    <font>
      <b/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0" fillId="0" borderId="0"/>
    <xf numFmtId="0" fontId="10" fillId="23" borderId="7" applyNumberFormat="0" applyFon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9" fillId="0" borderId="0"/>
    <xf numFmtId="0" fontId="28" fillId="0" borderId="0"/>
    <xf numFmtId="0" fontId="10" fillId="0" borderId="0"/>
    <xf numFmtId="43" fontId="28" fillId="0" borderId="0" applyFont="0" applyFill="0" applyBorder="0" applyAlignment="0" applyProtection="0"/>
    <xf numFmtId="0" fontId="29" fillId="0" borderId="0"/>
    <xf numFmtId="43" fontId="10" fillId="0" borderId="0" applyFont="0" applyFill="0" applyBorder="0" applyAlignment="0" applyProtection="0"/>
    <xf numFmtId="0" fontId="10" fillId="0" borderId="0"/>
    <xf numFmtId="44" fontId="29" fillId="0" borderId="0" applyFont="0" applyFill="0" applyBorder="0" applyAlignment="0" applyProtection="0"/>
    <xf numFmtId="0" fontId="8" fillId="0" borderId="0"/>
    <xf numFmtId="0" fontId="10" fillId="0" borderId="0"/>
    <xf numFmtId="0" fontId="8" fillId="0" borderId="0"/>
    <xf numFmtId="0" fontId="7" fillId="0" borderId="0"/>
    <xf numFmtId="0" fontId="7" fillId="0" borderId="0"/>
    <xf numFmtId="0" fontId="7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6" fillId="0" borderId="0"/>
    <xf numFmtId="164" fontId="10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9" fontId="3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3" fillId="0" borderId="0" applyNumberFormat="0" applyFill="0" applyBorder="0" applyAlignment="0" applyProtection="0"/>
  </cellStyleXfs>
  <cellXfs count="229">
    <xf numFmtId="0" fontId="0" fillId="0" borderId="0" xfId="0"/>
    <xf numFmtId="0" fontId="32" fillId="0" borderId="12" xfId="45" applyFont="1" applyBorder="1" applyAlignment="1">
      <alignment vertical="top"/>
    </xf>
    <xf numFmtId="0" fontId="32" fillId="0" borderId="0" xfId="45" applyFont="1" applyAlignment="1">
      <alignment vertical="top"/>
    </xf>
    <xf numFmtId="0" fontId="32" fillId="27" borderId="0" xfId="45" applyFont="1" applyFill="1" applyAlignment="1">
      <alignment vertical="top"/>
    </xf>
    <xf numFmtId="0" fontId="33" fillId="0" borderId="0" xfId="45" applyFont="1"/>
    <xf numFmtId="0" fontId="34" fillId="0" borderId="0" xfId="45" applyFont="1"/>
    <xf numFmtId="0" fontId="35" fillId="0" borderId="0" xfId="45" applyFont="1"/>
    <xf numFmtId="0" fontId="33" fillId="27" borderId="0" xfId="45" applyFont="1" applyFill="1"/>
    <xf numFmtId="0" fontId="33" fillId="0" borderId="0" xfId="45" applyFont="1" applyAlignment="1">
      <alignment vertical="top"/>
    </xf>
    <xf numFmtId="0" fontId="33" fillId="0" borderId="0" xfId="0" applyFont="1" applyAlignment="1">
      <alignment vertical="top"/>
    </xf>
    <xf numFmtId="0" fontId="37" fillId="31" borderId="22" xfId="45" applyFont="1" applyFill="1" applyBorder="1" applyAlignment="1">
      <alignment vertical="top"/>
    </xf>
    <xf numFmtId="0" fontId="37" fillId="31" borderId="22" xfId="45" applyFont="1" applyFill="1" applyBorder="1" applyAlignment="1">
      <alignment vertical="top" wrapText="1"/>
    </xf>
    <xf numFmtId="0" fontId="39" fillId="24" borderId="0" xfId="45" applyFont="1" applyFill="1" applyBorder="1" applyAlignment="1">
      <alignment vertical="top"/>
    </xf>
    <xf numFmtId="2" fontId="39" fillId="24" borderId="0" xfId="45" applyNumberFormat="1" applyFont="1" applyFill="1" applyBorder="1" applyAlignment="1">
      <alignment horizontal="right" vertical="top"/>
    </xf>
    <xf numFmtId="2" fontId="39" fillId="24" borderId="0" xfId="45" applyNumberFormat="1" applyFont="1" applyFill="1" applyBorder="1" applyAlignment="1">
      <alignment vertical="top"/>
    </xf>
    <xf numFmtId="0" fontId="39" fillId="24" borderId="13" xfId="45" applyFont="1" applyFill="1" applyBorder="1" applyAlignment="1">
      <alignment vertical="top"/>
    </xf>
    <xf numFmtId="14" fontId="39" fillId="24" borderId="13" xfId="45" applyNumberFormat="1" applyFont="1" applyFill="1" applyBorder="1" applyAlignment="1">
      <alignment horizontal="left" vertical="top"/>
    </xf>
    <xf numFmtId="0" fontId="39" fillId="24" borderId="0" xfId="45" applyFont="1" applyFill="1" applyBorder="1" applyAlignment="1">
      <alignment horizontal="right" vertical="top"/>
    </xf>
    <xf numFmtId="0" fontId="40" fillId="24" borderId="13" xfId="45" applyFont="1" applyFill="1" applyBorder="1" applyAlignment="1">
      <alignment vertical="top"/>
    </xf>
    <xf numFmtId="0" fontId="40" fillId="24" borderId="0" xfId="45" applyFont="1" applyFill="1" applyBorder="1" applyAlignment="1">
      <alignment horizontal="center" vertical="top"/>
    </xf>
    <xf numFmtId="165" fontId="40" fillId="24" borderId="13" xfId="57" applyNumberFormat="1" applyFont="1" applyFill="1" applyBorder="1" applyAlignment="1" applyProtection="1">
      <alignment horizontal="left" vertical="top"/>
    </xf>
    <xf numFmtId="2" fontId="40" fillId="24" borderId="0" xfId="45" applyNumberFormat="1" applyFont="1" applyFill="1" applyBorder="1" applyAlignment="1">
      <alignment vertical="top"/>
    </xf>
    <xf numFmtId="0" fontId="41" fillId="31" borderId="22" xfId="45" applyFont="1" applyFill="1" applyBorder="1" applyAlignment="1">
      <alignment horizontal="center" vertical="top" wrapText="1"/>
    </xf>
    <xf numFmtId="0" fontId="39" fillId="0" borderId="32" xfId="45" applyFont="1" applyBorder="1" applyAlignment="1">
      <alignment horizontal="center" vertical="top"/>
    </xf>
    <xf numFmtId="0" fontId="42" fillId="25" borderId="14" xfId="45" applyFont="1" applyFill="1" applyBorder="1" applyAlignment="1">
      <alignment horizontal="right" vertical="top"/>
    </xf>
    <xf numFmtId="0" fontId="42" fillId="25" borderId="15" xfId="45" applyFont="1" applyFill="1" applyBorder="1" applyAlignment="1">
      <alignment horizontal="right" vertical="top"/>
    </xf>
    <xf numFmtId="0" fontId="42" fillId="25" borderId="15" xfId="45" applyFont="1" applyFill="1" applyBorder="1" applyAlignment="1">
      <alignment vertical="top"/>
    </xf>
    <xf numFmtId="0" fontId="39" fillId="24" borderId="26" xfId="45" applyFont="1" applyFill="1" applyBorder="1" applyAlignment="1">
      <alignment horizontal="center" vertical="top"/>
    </xf>
    <xf numFmtId="0" fontId="43" fillId="27" borderId="27" xfId="45" applyFont="1" applyFill="1" applyBorder="1" applyAlignment="1">
      <alignment horizontal="center" vertical="top" wrapText="1"/>
    </xf>
    <xf numFmtId="0" fontId="43" fillId="27" borderId="22" xfId="45" applyFont="1" applyFill="1" applyBorder="1" applyAlignment="1">
      <alignment horizontal="center" vertical="top" wrapText="1"/>
    </xf>
    <xf numFmtId="0" fontId="44" fillId="27" borderId="22" xfId="45" applyFont="1" applyFill="1" applyBorder="1" applyAlignment="1">
      <alignment horizontal="left" vertical="top" wrapText="1"/>
    </xf>
    <xf numFmtId="0" fontId="39" fillId="24" borderId="10" xfId="45" applyFont="1" applyFill="1" applyBorder="1" applyAlignment="1">
      <alignment horizontal="center" vertical="top"/>
    </xf>
    <xf numFmtId="0" fontId="46" fillId="24" borderId="34" xfId="45" applyFont="1" applyFill="1" applyBorder="1" applyAlignment="1">
      <alignment horizontal="center" vertical="top" wrapText="1"/>
    </xf>
    <xf numFmtId="1" fontId="39" fillId="0" borderId="34" xfId="45" applyNumberFormat="1" applyFont="1" applyBorder="1" applyAlignment="1">
      <alignment horizontal="right" vertical="top"/>
    </xf>
    <xf numFmtId="0" fontId="40" fillId="0" borderId="35" xfId="45" applyFont="1" applyBorder="1" applyAlignment="1">
      <alignment horizontal="left" vertical="top" wrapText="1"/>
    </xf>
    <xf numFmtId="0" fontId="39" fillId="24" borderId="26" xfId="45" applyFont="1" applyFill="1" applyBorder="1" applyAlignment="1">
      <alignment horizontal="center" vertical="top" wrapText="1"/>
    </xf>
    <xf numFmtId="0" fontId="47" fillId="30" borderId="27" xfId="45" applyFont="1" applyFill="1" applyBorder="1" applyAlignment="1">
      <alignment horizontal="center" vertical="top" wrapText="1"/>
    </xf>
    <xf numFmtId="0" fontId="39" fillId="30" borderId="22" xfId="45" applyFont="1" applyFill="1" applyBorder="1" applyAlignment="1">
      <alignment horizontal="center" vertical="top" wrapText="1"/>
    </xf>
    <xf numFmtId="0" fontId="48" fillId="30" borderId="22" xfId="45" applyFont="1" applyFill="1" applyBorder="1" applyAlignment="1">
      <alignment horizontal="left" vertical="top" wrapText="1"/>
    </xf>
    <xf numFmtId="0" fontId="39" fillId="24" borderId="16" xfId="45" applyFont="1" applyFill="1" applyBorder="1" applyAlignment="1">
      <alignment horizontal="center" vertical="top" wrapText="1"/>
    </xf>
    <xf numFmtId="0" fontId="47" fillId="24" borderId="16" xfId="45" applyFont="1" applyFill="1" applyBorder="1" applyAlignment="1">
      <alignment horizontal="center" vertical="top" wrapText="1"/>
    </xf>
    <xf numFmtId="0" fontId="39" fillId="27" borderId="14" xfId="45" applyFont="1" applyFill="1" applyBorder="1" applyAlignment="1">
      <alignment horizontal="center" vertical="top" wrapText="1"/>
    </xf>
    <xf numFmtId="0" fontId="48" fillId="27" borderId="15" xfId="45" applyFont="1" applyFill="1" applyBorder="1" applyAlignment="1">
      <alignment horizontal="left" vertical="top" wrapText="1"/>
    </xf>
    <xf numFmtId="0" fontId="39" fillId="0" borderId="10" xfId="45" applyFont="1" applyBorder="1" applyAlignment="1">
      <alignment horizontal="center" vertical="top" wrapText="1"/>
    </xf>
    <xf numFmtId="1" fontId="39" fillId="24" borderId="10" xfId="45" applyNumberFormat="1" applyFont="1" applyFill="1" applyBorder="1" applyAlignment="1">
      <alignment horizontal="right" vertical="top"/>
    </xf>
    <xf numFmtId="0" fontId="39" fillId="24" borderId="26" xfId="45" applyFont="1" applyFill="1" applyBorder="1" applyAlignment="1">
      <alignment horizontal="left" vertical="top" wrapText="1"/>
    </xf>
    <xf numFmtId="1" fontId="39" fillId="24" borderId="16" xfId="45" applyNumberFormat="1" applyFont="1" applyFill="1" applyBorder="1" applyAlignment="1">
      <alignment horizontal="right" vertical="top"/>
    </xf>
    <xf numFmtId="0" fontId="40" fillId="24" borderId="26" xfId="45" applyFont="1" applyFill="1" applyBorder="1" applyAlignment="1">
      <alignment horizontal="right" vertical="top" wrapText="1"/>
    </xf>
    <xf numFmtId="0" fontId="39" fillId="27" borderId="27" xfId="45" applyFont="1" applyFill="1" applyBorder="1" applyAlignment="1">
      <alignment horizontal="center" vertical="top" wrapText="1"/>
    </xf>
    <xf numFmtId="0" fontId="48" fillId="27" borderId="22" xfId="45" applyFont="1" applyFill="1" applyBorder="1" applyAlignment="1">
      <alignment horizontal="left" vertical="top" wrapText="1"/>
    </xf>
    <xf numFmtId="0" fontId="46" fillId="0" borderId="16" xfId="45" applyFont="1" applyBorder="1" applyAlignment="1">
      <alignment horizontal="center" vertical="top" wrapText="1"/>
    </xf>
    <xf numFmtId="0" fontId="39" fillId="24" borderId="18" xfId="45" applyFont="1" applyFill="1" applyBorder="1" applyAlignment="1">
      <alignment horizontal="left" vertical="top" wrapText="1"/>
    </xf>
    <xf numFmtId="1" fontId="39" fillId="0" borderId="10" xfId="45" applyNumberFormat="1" applyFont="1" applyBorder="1" applyAlignment="1">
      <alignment horizontal="right" vertical="top"/>
    </xf>
    <xf numFmtId="0" fontId="39" fillId="0" borderId="26" xfId="45" applyFont="1" applyBorder="1" applyAlignment="1">
      <alignment horizontal="left" vertical="top" wrapText="1"/>
    </xf>
    <xf numFmtId="0" fontId="46" fillId="24" borderId="26" xfId="45" applyFont="1" applyFill="1" applyBorder="1" applyAlignment="1">
      <alignment horizontal="left" vertical="top" wrapText="1"/>
    </xf>
    <xf numFmtId="0" fontId="39" fillId="0" borderId="18" xfId="45" applyFont="1" applyBorder="1" applyAlignment="1">
      <alignment horizontal="left" vertical="top" wrapText="1"/>
    </xf>
    <xf numFmtId="0" fontId="46" fillId="24" borderId="16" xfId="45" applyFont="1" applyFill="1" applyBorder="1" applyAlignment="1">
      <alignment horizontal="center" vertical="top" wrapText="1"/>
    </xf>
    <xf numFmtId="0" fontId="40" fillId="0" borderId="26" xfId="45" applyFont="1" applyBorder="1" applyAlignment="1">
      <alignment horizontal="left" vertical="top" wrapText="1"/>
    </xf>
    <xf numFmtId="0" fontId="49" fillId="24" borderId="10" xfId="45" applyFont="1" applyFill="1" applyBorder="1" applyAlignment="1">
      <alignment horizontal="left" vertical="top"/>
    </xf>
    <xf numFmtId="2" fontId="39" fillId="0" borderId="0" xfId="45" applyNumberFormat="1" applyFont="1" applyAlignment="1">
      <alignment vertical="top" wrapText="1"/>
    </xf>
    <xf numFmtId="0" fontId="45" fillId="24" borderId="13" xfId="45" applyFont="1" applyFill="1" applyBorder="1" applyAlignment="1">
      <alignment vertical="top"/>
    </xf>
    <xf numFmtId="0" fontId="39" fillId="24" borderId="0" xfId="45" applyFont="1" applyFill="1" applyAlignment="1">
      <alignment vertical="top"/>
    </xf>
    <xf numFmtId="0" fontId="45" fillId="24" borderId="0" xfId="45" applyFont="1" applyFill="1" applyAlignment="1">
      <alignment vertical="top"/>
    </xf>
    <xf numFmtId="0" fontId="39" fillId="24" borderId="0" xfId="45" applyFont="1" applyFill="1" applyAlignment="1">
      <alignment horizontal="left" vertical="top"/>
    </xf>
    <xf numFmtId="0" fontId="39" fillId="0" borderId="0" xfId="45" applyFont="1" applyAlignment="1">
      <alignment vertical="top"/>
    </xf>
    <xf numFmtId="0" fontId="40" fillId="24" borderId="0" xfId="45" applyFont="1" applyFill="1" applyAlignment="1">
      <alignment vertical="top"/>
    </xf>
    <xf numFmtId="0" fontId="39" fillId="0" borderId="13" xfId="45" applyFont="1" applyBorder="1" applyAlignment="1">
      <alignment horizontal="center" vertical="top"/>
    </xf>
    <xf numFmtId="0" fontId="39" fillId="0" borderId="0" xfId="45" applyFont="1" applyAlignment="1">
      <alignment horizontal="center" vertical="top"/>
    </xf>
    <xf numFmtId="0" fontId="39" fillId="0" borderId="0" xfId="45" applyFont="1" applyAlignment="1">
      <alignment horizontal="right" vertical="top"/>
    </xf>
    <xf numFmtId="0" fontId="37" fillId="31" borderId="22" xfId="45" applyFont="1" applyFill="1" applyBorder="1" applyAlignment="1">
      <alignment horizontal="right" vertical="top"/>
    </xf>
    <xf numFmtId="0" fontId="37" fillId="31" borderId="22" xfId="45" applyFont="1" applyFill="1" applyBorder="1" applyAlignment="1">
      <alignment horizontal="center" vertical="top"/>
    </xf>
    <xf numFmtId="0" fontId="38" fillId="31" borderId="24" xfId="45" applyFont="1" applyFill="1" applyBorder="1" applyAlignment="1">
      <alignment horizontal="right" vertical="top"/>
    </xf>
    <xf numFmtId="2" fontId="39" fillId="24" borderId="20" xfId="45" applyNumberFormat="1" applyFont="1" applyFill="1" applyBorder="1" applyAlignment="1">
      <alignment horizontal="right" vertical="top"/>
    </xf>
    <xf numFmtId="165" fontId="39" fillId="24" borderId="0" xfId="65" applyNumberFormat="1" applyFont="1" applyFill="1" applyBorder="1" applyAlignment="1">
      <alignment horizontal="center" vertical="top"/>
    </xf>
    <xf numFmtId="0" fontId="39" fillId="25" borderId="15" xfId="45" applyFont="1" applyFill="1" applyBorder="1" applyAlignment="1">
      <alignment horizontal="right" vertical="top"/>
    </xf>
    <xf numFmtId="2" fontId="42" fillId="25" borderId="15" xfId="45" applyNumberFormat="1" applyFont="1" applyFill="1" applyBorder="1" applyAlignment="1">
      <alignment horizontal="center" vertical="top"/>
    </xf>
    <xf numFmtId="0" fontId="42" fillId="25" borderId="21" xfId="45" applyFont="1" applyFill="1" applyBorder="1" applyAlignment="1">
      <alignment vertical="top"/>
    </xf>
    <xf numFmtId="9" fontId="43" fillId="27" borderId="22" xfId="45" applyNumberFormat="1" applyFont="1" applyFill="1" applyBorder="1" applyAlignment="1">
      <alignment horizontal="center" vertical="top"/>
    </xf>
    <xf numFmtId="41" fontId="43" fillId="27" borderId="22" xfId="45" applyNumberFormat="1" applyFont="1" applyFill="1" applyBorder="1" applyAlignment="1">
      <alignment horizontal="center" vertical="top"/>
    </xf>
    <xf numFmtId="0" fontId="43" fillId="27" borderId="22" xfId="45" applyFont="1" applyFill="1" applyBorder="1" applyAlignment="1">
      <alignment horizontal="center" vertical="top"/>
    </xf>
    <xf numFmtId="166" fontId="43" fillId="27" borderId="24" xfId="45" applyNumberFormat="1" applyFont="1" applyFill="1" applyBorder="1" applyAlignment="1">
      <alignment horizontal="center" vertical="top"/>
    </xf>
    <xf numFmtId="166" fontId="39" fillId="24" borderId="17" xfId="45" applyNumberFormat="1" applyFont="1" applyFill="1" applyBorder="1" applyAlignment="1">
      <alignment horizontal="center" vertical="top"/>
    </xf>
    <xf numFmtId="166" fontId="39" fillId="24" borderId="10" xfId="45" applyNumberFormat="1" applyFont="1" applyFill="1" applyBorder="1" applyAlignment="1">
      <alignment horizontal="center" vertical="top"/>
    </xf>
    <xf numFmtId="2" fontId="45" fillId="24" borderId="10" xfId="45" applyNumberFormat="1" applyFont="1" applyFill="1" applyBorder="1" applyAlignment="1">
      <alignment horizontal="center" vertical="top"/>
    </xf>
    <xf numFmtId="165" fontId="39" fillId="24" borderId="23" xfId="45" applyNumberFormat="1" applyFont="1" applyFill="1" applyBorder="1" applyAlignment="1">
      <alignment horizontal="center" vertical="top"/>
    </xf>
    <xf numFmtId="2" fontId="40" fillId="24" borderId="20" xfId="45" applyNumberFormat="1" applyFont="1" applyFill="1" applyBorder="1" applyAlignment="1">
      <alignment horizontal="right" vertical="top"/>
    </xf>
    <xf numFmtId="41" fontId="39" fillId="24" borderId="34" xfId="45" applyNumberFormat="1" applyFont="1" applyFill="1" applyBorder="1" applyAlignment="1">
      <alignment horizontal="center" vertical="top"/>
    </xf>
    <xf numFmtId="9" fontId="39" fillId="24" borderId="34" xfId="45" applyNumberFormat="1" applyFont="1" applyFill="1" applyBorder="1" applyAlignment="1">
      <alignment horizontal="center" vertical="top"/>
    </xf>
    <xf numFmtId="41" fontId="39" fillId="24" borderId="16" xfId="45" applyNumberFormat="1" applyFont="1" applyFill="1" applyBorder="1" applyAlignment="1">
      <alignment horizontal="center" vertical="top"/>
    </xf>
    <xf numFmtId="0" fontId="39" fillId="24" borderId="16" xfId="45" applyFont="1" applyFill="1" applyBorder="1" applyAlignment="1">
      <alignment horizontal="center" vertical="top"/>
    </xf>
    <xf numFmtId="166" fontId="39" fillId="24" borderId="16" xfId="45" applyNumberFormat="1" applyFont="1" applyFill="1" applyBorder="1" applyAlignment="1">
      <alignment horizontal="center" vertical="top"/>
    </xf>
    <xf numFmtId="167" fontId="40" fillId="24" borderId="25" xfId="45" applyNumberFormat="1" applyFont="1" applyFill="1" applyBorder="1" applyAlignment="1">
      <alignment horizontal="center" vertical="top"/>
    </xf>
    <xf numFmtId="165" fontId="40" fillId="24" borderId="20" xfId="45" applyNumberFormat="1" applyFont="1" applyFill="1" applyBorder="1" applyAlignment="1">
      <alignment horizontal="center" vertical="top"/>
    </xf>
    <xf numFmtId="9" fontId="39" fillId="30" borderId="24" xfId="45" applyNumberFormat="1" applyFont="1" applyFill="1" applyBorder="1" applyAlignment="1">
      <alignment horizontal="center" vertical="top"/>
    </xf>
    <xf numFmtId="41" fontId="39" fillId="24" borderId="33" xfId="45" applyNumberFormat="1" applyFont="1" applyFill="1" applyBorder="1" applyAlignment="1">
      <alignment horizontal="center" vertical="top"/>
    </xf>
    <xf numFmtId="0" fontId="39" fillId="27" borderId="21" xfId="45" applyFont="1" applyFill="1" applyBorder="1" applyAlignment="1">
      <alignment horizontal="center" vertical="top" wrapText="1"/>
    </xf>
    <xf numFmtId="9" fontId="39" fillId="24" borderId="16" xfId="45" applyNumberFormat="1" applyFont="1" applyFill="1" applyBorder="1" applyAlignment="1">
      <alignment horizontal="center" vertical="top"/>
    </xf>
    <xf numFmtId="41" fontId="39" fillId="0" borderId="10" xfId="45" applyNumberFormat="1" applyFont="1" applyBorder="1" applyAlignment="1">
      <alignment horizontal="center" vertical="top"/>
    </xf>
    <xf numFmtId="9" fontId="39" fillId="24" borderId="10" xfId="45" applyNumberFormat="1" applyFont="1" applyFill="1" applyBorder="1" applyAlignment="1">
      <alignment horizontal="center" vertical="top"/>
    </xf>
    <xf numFmtId="41" fontId="39" fillId="24" borderId="10" xfId="45" applyNumberFormat="1" applyFont="1" applyFill="1" applyBorder="1" applyAlignment="1">
      <alignment horizontal="center" vertical="top"/>
    </xf>
    <xf numFmtId="165" fontId="45" fillId="24" borderId="10" xfId="57" applyNumberFormat="1" applyFont="1" applyFill="1" applyBorder="1" applyAlignment="1">
      <alignment horizontal="center" vertical="top"/>
    </xf>
    <xf numFmtId="165" fontId="39" fillId="0" borderId="16" xfId="65" applyNumberFormat="1" applyFont="1" applyFill="1" applyBorder="1" applyAlignment="1" applyProtection="1">
      <alignment horizontal="center" vertical="top"/>
    </xf>
    <xf numFmtId="165" fontId="39" fillId="0" borderId="25" xfId="45" applyNumberFormat="1" applyFont="1" applyBorder="1" applyAlignment="1">
      <alignment horizontal="center" vertical="top"/>
    </xf>
    <xf numFmtId="166" fontId="39" fillId="0" borderId="10" xfId="45" applyNumberFormat="1" applyFont="1" applyBorder="1" applyAlignment="1">
      <alignment vertical="top"/>
    </xf>
    <xf numFmtId="0" fontId="39" fillId="27" borderId="24" xfId="45" applyFont="1" applyFill="1" applyBorder="1" applyAlignment="1">
      <alignment horizontal="center" vertical="top" wrapText="1"/>
    </xf>
    <xf numFmtId="167" fontId="39" fillId="24" borderId="10" xfId="45" applyNumberFormat="1" applyFont="1" applyFill="1" applyBorder="1" applyAlignment="1">
      <alignment vertical="top"/>
    </xf>
    <xf numFmtId="169" fontId="39" fillId="0" borderId="29" xfId="45" applyNumberFormat="1" applyFont="1" applyBorder="1" applyAlignment="1">
      <alignment horizontal="center" vertical="top"/>
    </xf>
    <xf numFmtId="9" fontId="39" fillId="24" borderId="29" xfId="45" applyNumberFormat="1" applyFont="1" applyFill="1" applyBorder="1" applyAlignment="1">
      <alignment horizontal="center" vertical="top"/>
    </xf>
    <xf numFmtId="41" fontId="39" fillId="24" borderId="29" xfId="45" applyNumberFormat="1" applyFont="1" applyFill="1" applyBorder="1" applyAlignment="1">
      <alignment horizontal="center" vertical="top"/>
    </xf>
    <xf numFmtId="0" fontId="39" fillId="24" borderId="29" xfId="45" applyFont="1" applyFill="1" applyBorder="1" applyAlignment="1">
      <alignment horizontal="center" vertical="top"/>
    </xf>
    <xf numFmtId="166" fontId="39" fillId="24" borderId="29" xfId="45" applyNumberFormat="1" applyFont="1" applyFill="1" applyBorder="1" applyAlignment="1">
      <alignment horizontal="center" vertical="top"/>
    </xf>
    <xf numFmtId="44" fontId="39" fillId="24" borderId="29" xfId="65" applyFont="1" applyFill="1" applyBorder="1" applyAlignment="1" applyProtection="1">
      <alignment horizontal="center" vertical="top"/>
    </xf>
    <xf numFmtId="167" fontId="39" fillId="24" borderId="30" xfId="45" applyNumberFormat="1" applyFont="1" applyFill="1" applyBorder="1" applyAlignment="1">
      <alignment horizontal="center" vertical="top"/>
    </xf>
    <xf numFmtId="167" fontId="40" fillId="29" borderId="27" xfId="45" applyNumberFormat="1" applyFont="1" applyFill="1" applyBorder="1" applyAlignment="1">
      <alignment vertical="top"/>
    </xf>
    <xf numFmtId="165" fontId="40" fillId="24" borderId="24" xfId="45" applyNumberFormat="1" applyFont="1" applyFill="1" applyBorder="1" applyAlignment="1">
      <alignment horizontal="center" vertical="top"/>
    </xf>
    <xf numFmtId="10" fontId="40" fillId="26" borderId="28" xfId="66" applyNumberFormat="1" applyFont="1" applyFill="1" applyBorder="1" applyAlignment="1">
      <alignment horizontal="center" vertical="top"/>
    </xf>
    <xf numFmtId="44" fontId="41" fillId="31" borderId="24" xfId="45" applyNumberFormat="1" applyFont="1" applyFill="1" applyBorder="1" applyAlignment="1">
      <alignment horizontal="left" vertical="top"/>
    </xf>
    <xf numFmtId="14" fontId="39" fillId="24" borderId="0" xfId="45" applyNumberFormat="1" applyFont="1" applyFill="1" applyAlignment="1">
      <alignment vertical="top"/>
    </xf>
    <xf numFmtId="170" fontId="39" fillId="24" borderId="0" xfId="45" applyNumberFormat="1" applyFont="1" applyFill="1" applyAlignment="1">
      <alignment vertical="top"/>
    </xf>
    <xf numFmtId="2" fontId="39" fillId="24" borderId="0" xfId="45" applyNumberFormat="1" applyFont="1" applyFill="1" applyAlignment="1">
      <alignment horizontal="left" vertical="top"/>
    </xf>
    <xf numFmtId="0" fontId="40" fillId="24" borderId="0" xfId="45" applyFont="1" applyFill="1" applyAlignment="1">
      <alignment horizontal="left" vertical="top"/>
    </xf>
    <xf numFmtId="0" fontId="51" fillId="24" borderId="0" xfId="45" applyFont="1" applyFill="1" applyAlignment="1">
      <alignment vertical="top"/>
    </xf>
    <xf numFmtId="170" fontId="40" fillId="24" borderId="0" xfId="45" applyNumberFormat="1" applyFont="1" applyFill="1" applyAlignment="1">
      <alignment vertical="top"/>
    </xf>
    <xf numFmtId="2" fontId="40" fillId="24" borderId="0" xfId="45" applyNumberFormat="1" applyFont="1" applyFill="1" applyAlignment="1">
      <alignment horizontal="center" vertical="top"/>
    </xf>
    <xf numFmtId="2" fontId="39" fillId="24" borderId="0" xfId="45" applyNumberFormat="1" applyFont="1" applyFill="1" applyAlignment="1">
      <alignment horizontal="center" vertical="top"/>
    </xf>
    <xf numFmtId="2" fontId="39" fillId="0" borderId="0" xfId="45" applyNumberFormat="1" applyFont="1" applyAlignment="1">
      <alignment horizontal="right" vertical="top" wrapText="1"/>
    </xf>
    <xf numFmtId="2" fontId="39" fillId="0" borderId="0" xfId="45" applyNumberFormat="1" applyFont="1" applyAlignment="1">
      <alignment horizontal="center" vertical="top" wrapText="1"/>
    </xf>
    <xf numFmtId="168" fontId="39" fillId="0" borderId="0" xfId="45" applyNumberFormat="1" applyFont="1" applyAlignment="1">
      <alignment horizontal="center" vertical="top"/>
    </xf>
    <xf numFmtId="170" fontId="39" fillId="0" borderId="0" xfId="45" applyNumberFormat="1" applyFont="1" applyAlignment="1">
      <alignment horizontal="center" vertical="top"/>
    </xf>
    <xf numFmtId="168" fontId="39" fillId="0" borderId="0" xfId="45" applyNumberFormat="1" applyFont="1" applyAlignment="1">
      <alignment vertical="top"/>
    </xf>
    <xf numFmtId="0" fontId="39" fillId="28" borderId="0" xfId="45" applyFont="1" applyFill="1" applyAlignment="1">
      <alignment vertical="top"/>
    </xf>
    <xf numFmtId="2" fontId="52" fillId="31" borderId="11" xfId="45" applyNumberFormat="1" applyFont="1" applyFill="1" applyBorder="1" applyAlignment="1">
      <alignment vertical="top"/>
    </xf>
    <xf numFmtId="0" fontId="52" fillId="31" borderId="12" xfId="45" applyFont="1" applyFill="1" applyBorder="1" applyAlignment="1">
      <alignment vertical="top"/>
    </xf>
    <xf numFmtId="2" fontId="52" fillId="31" borderId="27" xfId="45" applyNumberFormat="1" applyFont="1" applyFill="1" applyBorder="1" applyAlignment="1">
      <alignment vertical="top"/>
    </xf>
    <xf numFmtId="2" fontId="36" fillId="24" borderId="13" xfId="45" applyNumberFormat="1" applyFont="1" applyFill="1" applyBorder="1" applyAlignment="1">
      <alignment vertical="top"/>
    </xf>
    <xf numFmtId="0" fontId="36" fillId="24" borderId="0" xfId="45" applyFont="1" applyFill="1" applyBorder="1" applyAlignment="1">
      <alignment vertical="top"/>
    </xf>
    <xf numFmtId="0" fontId="39" fillId="0" borderId="36" xfId="45" applyFont="1" applyBorder="1" applyAlignment="1">
      <alignment horizontal="center" vertical="top"/>
    </xf>
    <xf numFmtId="0" fontId="39" fillId="24" borderId="37" xfId="45" applyFont="1" applyFill="1" applyBorder="1" applyAlignment="1">
      <alignment horizontal="center" vertical="top"/>
    </xf>
    <xf numFmtId="0" fontId="47" fillId="24" borderId="34" xfId="45" applyFont="1" applyFill="1" applyBorder="1" applyAlignment="1">
      <alignment horizontal="center" vertical="top" wrapText="1"/>
    </xf>
    <xf numFmtId="1" fontId="39" fillId="24" borderId="34" xfId="45" applyNumberFormat="1" applyFont="1" applyFill="1" applyBorder="1" applyAlignment="1">
      <alignment horizontal="right" vertical="top"/>
    </xf>
    <xf numFmtId="0" fontId="40" fillId="24" borderId="35" xfId="45" applyFont="1" applyFill="1" applyBorder="1" applyAlignment="1">
      <alignment horizontal="right" vertical="top" wrapText="1"/>
    </xf>
    <xf numFmtId="0" fontId="39" fillId="24" borderId="34" xfId="45" applyFont="1" applyFill="1" applyBorder="1" applyAlignment="1">
      <alignment horizontal="center" vertical="top"/>
    </xf>
    <xf numFmtId="166" fontId="39" fillId="24" borderId="34" xfId="45" applyNumberFormat="1" applyFont="1" applyFill="1" applyBorder="1" applyAlignment="1">
      <alignment horizontal="center" vertical="top"/>
    </xf>
    <xf numFmtId="167" fontId="40" fillId="24" borderId="38" xfId="45" applyNumberFormat="1" applyFont="1" applyFill="1" applyBorder="1" applyAlignment="1">
      <alignment horizontal="center" vertical="top"/>
    </xf>
    <xf numFmtId="1" fontId="48" fillId="32" borderId="11" xfId="45" applyNumberFormat="1" applyFont="1" applyFill="1" applyBorder="1" applyAlignment="1">
      <alignment horizontal="left" vertical="top"/>
    </xf>
    <xf numFmtId="1" fontId="48" fillId="32" borderId="12" xfId="45" applyNumberFormat="1" applyFont="1" applyFill="1" applyBorder="1" applyAlignment="1">
      <alignment horizontal="left" vertical="top"/>
    </xf>
    <xf numFmtId="1" fontId="48" fillId="32" borderId="12" xfId="45" applyNumberFormat="1" applyFont="1" applyFill="1" applyBorder="1" applyAlignment="1">
      <alignment horizontal="right" vertical="top"/>
    </xf>
    <xf numFmtId="0" fontId="45" fillId="32" borderId="12" xfId="45" applyFont="1" applyFill="1" applyBorder="1" applyAlignment="1">
      <alignment horizontal="left" vertical="top" wrapText="1"/>
    </xf>
    <xf numFmtId="1" fontId="45" fillId="32" borderId="12" xfId="45" applyNumberFormat="1" applyFont="1" applyFill="1" applyBorder="1" applyAlignment="1">
      <alignment horizontal="center" vertical="top"/>
    </xf>
    <xf numFmtId="41" fontId="45" fillId="32" borderId="12" xfId="45" applyNumberFormat="1" applyFont="1" applyFill="1" applyBorder="1" applyAlignment="1">
      <alignment horizontal="right" vertical="top"/>
    </xf>
    <xf numFmtId="0" fontId="45" fillId="32" borderId="12" xfId="45" applyFont="1" applyFill="1" applyBorder="1" applyAlignment="1">
      <alignment horizontal="center" vertical="top"/>
    </xf>
    <xf numFmtId="44" fontId="45" fillId="32" borderId="12" xfId="57" applyFont="1" applyFill="1" applyBorder="1" applyAlignment="1">
      <alignment horizontal="center" vertical="top"/>
    </xf>
    <xf numFmtId="165" fontId="48" fillId="32" borderId="12" xfId="45" applyNumberFormat="1" applyFont="1" applyFill="1" applyBorder="1" applyAlignment="1">
      <alignment horizontal="left" vertical="top"/>
    </xf>
    <xf numFmtId="165" fontId="48" fillId="32" borderId="19" xfId="45" applyNumberFormat="1" applyFont="1" applyFill="1" applyBorder="1" applyAlignment="1">
      <alignment horizontal="left" vertical="top"/>
    </xf>
    <xf numFmtId="1" fontId="48" fillId="32" borderId="15" xfId="45" applyNumberFormat="1" applyFont="1" applyFill="1" applyBorder="1" applyAlignment="1">
      <alignment horizontal="left" vertical="top"/>
    </xf>
    <xf numFmtId="1" fontId="48" fillId="32" borderId="15" xfId="45" applyNumberFormat="1" applyFont="1" applyFill="1" applyBorder="1" applyAlignment="1">
      <alignment horizontal="right" vertical="top"/>
    </xf>
    <xf numFmtId="0" fontId="45" fillId="32" borderId="15" xfId="45" applyFont="1" applyFill="1" applyBorder="1" applyAlignment="1">
      <alignment horizontal="left" vertical="top" wrapText="1"/>
    </xf>
    <xf numFmtId="1" fontId="45" fillId="32" borderId="15" xfId="45" applyNumberFormat="1" applyFont="1" applyFill="1" applyBorder="1" applyAlignment="1">
      <alignment horizontal="center" vertical="top"/>
    </xf>
    <xf numFmtId="41" fontId="45" fillId="32" borderId="15" xfId="45" applyNumberFormat="1" applyFont="1" applyFill="1" applyBorder="1" applyAlignment="1">
      <alignment horizontal="right" vertical="top"/>
    </xf>
    <xf numFmtId="0" fontId="45" fillId="32" borderId="15" xfId="45" applyFont="1" applyFill="1" applyBorder="1" applyAlignment="1">
      <alignment horizontal="center" vertical="top"/>
    </xf>
    <xf numFmtId="44" fontId="45" fillId="32" borderId="15" xfId="57" applyFont="1" applyFill="1" applyBorder="1" applyAlignment="1">
      <alignment horizontal="center" vertical="top"/>
    </xf>
    <xf numFmtId="165" fontId="48" fillId="32" borderId="15" xfId="45" applyNumberFormat="1" applyFont="1" applyFill="1" applyBorder="1" applyAlignment="1">
      <alignment horizontal="left" vertical="top"/>
    </xf>
    <xf numFmtId="165" fontId="48" fillId="32" borderId="21" xfId="45" applyNumberFormat="1" applyFont="1" applyFill="1" applyBorder="1" applyAlignment="1">
      <alignment horizontal="left" vertical="top"/>
    </xf>
    <xf numFmtId="1" fontId="41" fillId="31" borderId="27" xfId="45" applyNumberFormat="1" applyFont="1" applyFill="1" applyBorder="1" applyAlignment="1">
      <alignment horizontal="left" vertical="top"/>
    </xf>
    <xf numFmtId="1" fontId="40" fillId="31" borderId="22" xfId="45" applyNumberFormat="1" applyFont="1" applyFill="1" applyBorder="1" applyAlignment="1">
      <alignment horizontal="left" vertical="top"/>
    </xf>
    <xf numFmtId="1" fontId="40" fillId="31" borderId="22" xfId="45" applyNumberFormat="1" applyFont="1" applyFill="1" applyBorder="1" applyAlignment="1">
      <alignment horizontal="right" vertical="top"/>
    </xf>
    <xf numFmtId="0" fontId="39" fillId="31" borderId="22" xfId="45" applyFont="1" applyFill="1" applyBorder="1" applyAlignment="1">
      <alignment horizontal="left" vertical="top" wrapText="1"/>
    </xf>
    <xf numFmtId="1" fontId="39" fillId="31" borderId="22" xfId="45" applyNumberFormat="1" applyFont="1" applyFill="1" applyBorder="1" applyAlignment="1">
      <alignment horizontal="center" vertical="top"/>
    </xf>
    <xf numFmtId="41" fontId="39" fillId="31" borderId="22" xfId="45" applyNumberFormat="1" applyFont="1" applyFill="1" applyBorder="1" applyAlignment="1">
      <alignment horizontal="right" vertical="top"/>
    </xf>
    <xf numFmtId="0" fontId="39" fillId="31" borderId="22" xfId="45" applyFont="1" applyFill="1" applyBorder="1" applyAlignment="1">
      <alignment horizontal="center" vertical="top"/>
    </xf>
    <xf numFmtId="44" fontId="39" fillId="31" borderId="22" xfId="57" applyFont="1" applyFill="1" applyBorder="1" applyAlignment="1">
      <alignment horizontal="center" vertical="top"/>
    </xf>
    <xf numFmtId="9" fontId="50" fillId="31" borderId="22" xfId="45" applyNumberFormat="1" applyFont="1" applyFill="1" applyBorder="1" applyAlignment="1">
      <alignment horizontal="center" vertical="top"/>
    </xf>
    <xf numFmtId="165" fontId="41" fillId="31" borderId="22" xfId="45" applyNumberFormat="1" applyFont="1" applyFill="1" applyBorder="1" applyAlignment="1">
      <alignment horizontal="left" vertical="top"/>
    </xf>
    <xf numFmtId="9" fontId="48" fillId="26" borderId="31" xfId="64" applyFont="1" applyFill="1" applyBorder="1" applyAlignment="1">
      <alignment horizontal="center" vertical="top"/>
    </xf>
    <xf numFmtId="44" fontId="39" fillId="24" borderId="33" xfId="65" applyFont="1" applyFill="1" applyBorder="1" applyAlignment="1" applyProtection="1">
      <alignment horizontal="center" vertical="top"/>
    </xf>
    <xf numFmtId="167" fontId="40" fillId="29" borderId="28" xfId="45" applyNumberFormat="1" applyFont="1" applyFill="1" applyBorder="1" applyAlignment="1">
      <alignment vertical="top"/>
    </xf>
    <xf numFmtId="0" fontId="36" fillId="24" borderId="11" xfId="45" applyFont="1" applyFill="1" applyBorder="1" applyAlignment="1">
      <alignment horizontal="left" vertical="top"/>
    </xf>
    <xf numFmtId="0" fontId="36" fillId="24" borderId="12" xfId="45" applyFont="1" applyFill="1" applyBorder="1" applyAlignment="1">
      <alignment horizontal="left" vertical="top"/>
    </xf>
    <xf numFmtId="2" fontId="53" fillId="24" borderId="12" xfId="83" applyNumberFormat="1" applyFill="1" applyBorder="1" applyAlignment="1">
      <alignment horizontal="center" vertical="top"/>
    </xf>
    <xf numFmtId="2" fontId="54" fillId="24" borderId="12" xfId="45" applyNumberFormat="1" applyFont="1" applyFill="1" applyBorder="1" applyAlignment="1">
      <alignment horizontal="right" vertical="top"/>
    </xf>
    <xf numFmtId="0" fontId="36" fillId="24" borderId="19" xfId="45" applyFont="1" applyFill="1" applyBorder="1" applyAlignment="1">
      <alignment horizontal="left" vertical="top"/>
    </xf>
    <xf numFmtId="0" fontId="36" fillId="24" borderId="0" xfId="45" applyFont="1" applyFill="1" applyBorder="1" applyAlignment="1">
      <alignment horizontal="left" vertical="top"/>
    </xf>
    <xf numFmtId="0" fontId="36" fillId="24" borderId="13" xfId="45" applyFont="1" applyFill="1" applyBorder="1" applyAlignment="1">
      <alignment horizontal="left" vertical="top"/>
    </xf>
    <xf numFmtId="2" fontId="55" fillId="31" borderId="11" xfId="45" applyNumberFormat="1" applyFont="1" applyFill="1" applyBorder="1" applyAlignment="1">
      <alignment horizontal="left" vertical="top"/>
    </xf>
    <xf numFmtId="2" fontId="55" fillId="31" borderId="12" xfId="45" applyNumberFormat="1" applyFont="1" applyFill="1" applyBorder="1" applyAlignment="1">
      <alignment vertical="top"/>
    </xf>
    <xf numFmtId="0" fontId="55" fillId="31" borderId="12" xfId="45" applyFont="1" applyFill="1" applyBorder="1" applyAlignment="1">
      <alignment vertical="top"/>
    </xf>
    <xf numFmtId="14" fontId="56" fillId="31" borderId="19" xfId="45" applyNumberFormat="1" applyFont="1" applyFill="1" applyBorder="1" applyAlignment="1">
      <alignment vertical="top"/>
    </xf>
    <xf numFmtId="0" fontId="36" fillId="24" borderId="20" xfId="45" applyFont="1" applyFill="1" applyBorder="1" applyAlignment="1">
      <alignment horizontal="left" vertical="top"/>
    </xf>
    <xf numFmtId="14" fontId="33" fillId="24" borderId="0" xfId="45" applyNumberFormat="1" applyFont="1" applyFill="1" applyBorder="1" applyAlignment="1">
      <alignment horizontal="left" vertical="top"/>
    </xf>
    <xf numFmtId="14" fontId="33" fillId="24" borderId="13" xfId="45" applyNumberFormat="1" applyFont="1" applyFill="1" applyBorder="1" applyAlignment="1">
      <alignment horizontal="left" vertical="top"/>
    </xf>
    <xf numFmtId="2" fontId="55" fillId="31" borderId="14" xfId="45" applyNumberFormat="1" applyFont="1" applyFill="1" applyBorder="1" applyAlignment="1">
      <alignment horizontal="left" vertical="top"/>
    </xf>
    <xf numFmtId="0" fontId="55" fillId="31" borderId="15" xfId="45" applyFont="1" applyFill="1" applyBorder="1" applyAlignment="1">
      <alignment vertical="top"/>
    </xf>
    <xf numFmtId="0" fontId="56" fillId="31" borderId="21" xfId="45" applyFont="1" applyFill="1" applyBorder="1" applyAlignment="1">
      <alignment horizontal="left"/>
    </xf>
    <xf numFmtId="14" fontId="33" fillId="24" borderId="20" xfId="45" applyNumberFormat="1" applyFont="1" applyFill="1" applyBorder="1" applyAlignment="1">
      <alignment horizontal="left" vertical="top"/>
    </xf>
    <xf numFmtId="49" fontId="33" fillId="0" borderId="13" xfId="45" applyNumberFormat="1" applyFont="1" applyBorder="1" applyAlignment="1">
      <alignment horizontal="center" vertical="top" wrapText="1"/>
    </xf>
    <xf numFmtId="0" fontId="36" fillId="0" borderId="0" xfId="45" applyFont="1" applyBorder="1" applyAlignment="1">
      <alignment horizontal="left" vertical="top" wrapText="1"/>
    </xf>
    <xf numFmtId="0" fontId="36" fillId="0" borderId="0" xfId="45" applyFont="1" applyBorder="1" applyAlignment="1">
      <alignment vertical="top" wrapText="1"/>
    </xf>
    <xf numFmtId="167" fontId="36" fillId="24" borderId="20" xfId="45" applyNumberFormat="1" applyFont="1" applyFill="1" applyBorder="1" applyAlignment="1" applyProtection="1">
      <alignment horizontal="left" vertical="top"/>
    </xf>
    <xf numFmtId="0" fontId="33" fillId="24" borderId="0" xfId="45" applyFont="1" applyFill="1" applyBorder="1" applyAlignment="1">
      <alignment horizontal="left" vertical="top" wrapText="1" indent="2"/>
    </xf>
    <xf numFmtId="49" fontId="33" fillId="24" borderId="13" xfId="45" applyNumberFormat="1" applyFont="1" applyFill="1" applyBorder="1" applyAlignment="1">
      <alignment horizontal="center" vertical="top" wrapText="1"/>
    </xf>
    <xf numFmtId="0" fontId="36" fillId="24" borderId="0" xfId="45" applyFont="1" applyFill="1" applyBorder="1" applyAlignment="1">
      <alignment vertical="top" wrapText="1"/>
    </xf>
    <xf numFmtId="0" fontId="36" fillId="24" borderId="0" xfId="45" applyFont="1" applyFill="1" applyBorder="1" applyAlignment="1">
      <alignment horizontal="left" vertical="top" wrapText="1"/>
    </xf>
    <xf numFmtId="168" fontId="36" fillId="24" borderId="0" xfId="45" applyNumberFormat="1" applyFont="1" applyFill="1" applyBorder="1" applyAlignment="1">
      <alignment horizontal="left" vertical="top"/>
    </xf>
    <xf numFmtId="0" fontId="55" fillId="31" borderId="14" xfId="45" applyFont="1" applyFill="1" applyBorder="1" applyAlignment="1">
      <alignment vertical="top"/>
    </xf>
    <xf numFmtId="0" fontId="55" fillId="31" borderId="15" xfId="45" applyFont="1" applyFill="1" applyBorder="1" applyAlignment="1">
      <alignment vertical="top" wrapText="1"/>
    </xf>
    <xf numFmtId="168" fontId="55" fillId="31" borderId="21" xfId="45" applyNumberFormat="1" applyFont="1" applyFill="1" applyBorder="1" applyAlignment="1">
      <alignment vertical="top"/>
    </xf>
    <xf numFmtId="0" fontId="33" fillId="0" borderId="13" xfId="45" applyFont="1" applyBorder="1"/>
    <xf numFmtId="49" fontId="57" fillId="0" borderId="27" xfId="45" applyNumberFormat="1" applyFont="1" applyBorder="1" applyAlignment="1">
      <alignment horizontal="left" vertical="top"/>
    </xf>
    <xf numFmtId="0" fontId="33" fillId="0" borderId="22" xfId="45" applyFont="1" applyBorder="1"/>
    <xf numFmtId="0" fontId="33" fillId="0" borderId="24" xfId="45" applyFont="1" applyBorder="1"/>
    <xf numFmtId="0" fontId="33" fillId="0" borderId="20" xfId="45" applyFont="1" applyBorder="1"/>
    <xf numFmtId="9" fontId="58" fillId="26" borderId="28" xfId="64" applyFont="1" applyFill="1" applyBorder="1" applyAlignment="1">
      <alignment horizontal="center" vertical="top" wrapText="1"/>
    </xf>
    <xf numFmtId="9" fontId="58" fillId="26" borderId="31" xfId="64" applyFont="1" applyFill="1" applyBorder="1" applyAlignment="1">
      <alignment horizontal="center" vertical="top" wrapText="1"/>
    </xf>
    <xf numFmtId="0" fontId="58" fillId="32" borderId="27" xfId="45" applyFont="1" applyFill="1" applyBorder="1" applyAlignment="1">
      <alignment vertical="top"/>
    </xf>
    <xf numFmtId="0" fontId="58" fillId="32" borderId="22" xfId="45" applyFont="1" applyFill="1" applyBorder="1" applyAlignment="1">
      <alignment vertical="top" wrapText="1"/>
    </xf>
    <xf numFmtId="168" fontId="58" fillId="32" borderId="24" xfId="45" applyNumberFormat="1" applyFont="1" applyFill="1" applyBorder="1" applyAlignment="1">
      <alignment vertical="top"/>
    </xf>
    <xf numFmtId="0" fontId="58" fillId="32" borderId="14" xfId="45" applyFont="1" applyFill="1" applyBorder="1" applyAlignment="1">
      <alignment vertical="top"/>
    </xf>
    <xf numFmtId="0" fontId="58" fillId="32" borderId="15" xfId="45" applyFont="1" applyFill="1" applyBorder="1" applyAlignment="1">
      <alignment vertical="top" wrapText="1"/>
    </xf>
    <xf numFmtId="168" fontId="58" fillId="32" borderId="21" xfId="45" applyNumberFormat="1" applyFont="1" applyFill="1" applyBorder="1" applyAlignment="1">
      <alignment vertical="top"/>
    </xf>
    <xf numFmtId="170" fontId="55" fillId="31" borderId="21" xfId="45" applyNumberFormat="1" applyFont="1" applyFill="1" applyBorder="1" applyAlignment="1">
      <alignment vertical="top"/>
    </xf>
    <xf numFmtId="2" fontId="55" fillId="31" borderId="15" xfId="45" applyNumberFormat="1" applyFont="1" applyFill="1" applyBorder="1" applyAlignment="1">
      <alignment vertical="top"/>
    </xf>
    <xf numFmtId="0" fontId="33" fillId="0" borderId="0" xfId="45" applyFont="1" applyBorder="1"/>
    <xf numFmtId="0" fontId="33" fillId="0" borderId="14" xfId="45" applyFont="1" applyBorder="1"/>
    <xf numFmtId="0" fontId="33" fillId="0" borderId="15" xfId="45" applyFont="1" applyBorder="1"/>
    <xf numFmtId="0" fontId="33" fillId="0" borderId="21" xfId="45" applyFont="1" applyBorder="1"/>
    <xf numFmtId="1" fontId="48" fillId="32" borderId="14" xfId="45" applyNumberFormat="1" applyFont="1" applyFill="1" applyBorder="1" applyAlignment="1">
      <alignment horizontal="left" vertical="top"/>
    </xf>
    <xf numFmtId="0" fontId="41" fillId="31" borderId="27" xfId="45" applyFont="1" applyFill="1" applyBorder="1" applyAlignment="1">
      <alignment horizontal="center" vertical="top" wrapText="1"/>
    </xf>
    <xf numFmtId="0" fontId="41" fillId="31" borderId="24" xfId="45" applyFont="1" applyFill="1" applyBorder="1" applyAlignment="1">
      <alignment horizontal="center" vertical="top" wrapText="1"/>
    </xf>
    <xf numFmtId="166" fontId="39" fillId="30" borderId="10" xfId="45" applyNumberFormat="1" applyFont="1" applyFill="1" applyBorder="1" applyAlignment="1">
      <alignment vertical="top"/>
    </xf>
  </cellXfs>
  <cellStyles count="8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6"/>
    <cellStyle name="Comma 2 2" xfId="48"/>
    <cellStyle name="Comma 3" xfId="60"/>
    <cellStyle name="Currency 10" xfId="65"/>
    <cellStyle name="Currency 2" xfId="50"/>
    <cellStyle name="Currency 3" xfId="57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83" builtinId="8"/>
    <cellStyle name="Hyperlink 2" xfId="67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7"/>
    <cellStyle name="Normal 2 3" xfId="45"/>
    <cellStyle name="Normal 2 3 2" xfId="52"/>
    <cellStyle name="Normal 3" xfId="37"/>
    <cellStyle name="Normal 4" xfId="43"/>
    <cellStyle name="Normal 4 2" xfId="53"/>
    <cellStyle name="Normal 4 2 2" xfId="56"/>
    <cellStyle name="Normal 4 2 2 2" xfId="76"/>
    <cellStyle name="Normal 4 2 3" xfId="73"/>
    <cellStyle name="Normal 4 3" xfId="51"/>
    <cellStyle name="Normal 4 3 2" xfId="55"/>
    <cellStyle name="Normal 4 3 2 2" xfId="75"/>
    <cellStyle name="Normal 4 3 3" xfId="72"/>
    <cellStyle name="Normal 4 4" xfId="54"/>
    <cellStyle name="Normal 4 4 2" xfId="74"/>
    <cellStyle name="Normal 4 5" xfId="70"/>
    <cellStyle name="Normal 4 6" xfId="71"/>
    <cellStyle name="Normal 5" xfId="49"/>
    <cellStyle name="Normal 6" xfId="59"/>
    <cellStyle name="Normal 6 2" xfId="69"/>
    <cellStyle name="Normal 6 2 2" xfId="82"/>
    <cellStyle name="Normal 6 3" xfId="77"/>
    <cellStyle name="Normal 7" xfId="61"/>
    <cellStyle name="Normal 7 2" xfId="62"/>
    <cellStyle name="Normal 7 2 2" xfId="63"/>
    <cellStyle name="Normal 7 2 2 2" xfId="80"/>
    <cellStyle name="Normal 7 2 3" xfId="79"/>
    <cellStyle name="Normal 7 3" xfId="78"/>
    <cellStyle name="Note" xfId="38" builtinId="10" customBuiltin="1"/>
    <cellStyle name="Output" xfId="39" builtinId="21" customBuiltin="1"/>
    <cellStyle name="Percent" xfId="64" builtinId="5"/>
    <cellStyle name="Percent 2" xfId="66"/>
    <cellStyle name="Percent 2 2" xfId="68"/>
    <cellStyle name="Percent 2 2 2" xfId="81"/>
    <cellStyle name="Percent 3" xfId="58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FE9494"/>
      <color rgb="FFFED2DC"/>
      <color rgb="FFD5D5D5"/>
      <color rgb="FFB94517"/>
      <color rgb="FFF55D61"/>
      <color rgb="FFF3F3F3"/>
      <color rgb="FFF50101"/>
      <color rgb="FFCE2008"/>
      <color rgb="FFFF512C"/>
      <color rgb="FFDE79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22"/>
  <sheetViews>
    <sheetView showGridLines="0" view="pageBreakPreview" zoomScaleNormal="100" zoomScaleSheetLayoutView="100" workbookViewId="0"/>
  </sheetViews>
  <sheetFormatPr defaultRowHeight="15.75" x14ac:dyDescent="0.25"/>
  <cols>
    <col min="1" max="1" width="8.88671875" style="4"/>
    <col min="2" max="2" width="21.5546875" style="4" customWidth="1"/>
    <col min="3" max="3" width="43.33203125" style="4" bestFit="1" customWidth="1"/>
    <col min="4" max="4" width="7.44140625" style="4" customWidth="1"/>
    <col min="5" max="5" width="19.33203125" style="4" customWidth="1"/>
    <col min="6" max="6" width="8.88671875" style="4"/>
    <col min="7" max="7" width="9.6640625" style="4" bestFit="1" customWidth="1"/>
    <col min="8" max="16384" width="8.88671875" style="4"/>
  </cols>
  <sheetData>
    <row r="1" spans="1:15" x14ac:dyDescent="0.25">
      <c r="A1" s="176"/>
      <c r="B1" s="177"/>
      <c r="C1" s="178"/>
      <c r="D1" s="177"/>
      <c r="E1" s="179"/>
      <c r="F1" s="180"/>
      <c r="G1" s="181"/>
      <c r="H1" s="181"/>
      <c r="I1" s="181"/>
      <c r="J1" s="181"/>
      <c r="K1" s="181"/>
      <c r="L1" s="181"/>
      <c r="M1" s="181"/>
    </row>
    <row r="2" spans="1:15" x14ac:dyDescent="0.25">
      <c r="A2" s="206"/>
      <c r="B2" s="221"/>
      <c r="C2" s="221"/>
      <c r="D2" s="221"/>
      <c r="E2" s="221"/>
      <c r="F2" s="210"/>
    </row>
    <row r="3" spans="1:15" ht="16.5" thickBot="1" x14ac:dyDescent="0.3">
      <c r="A3" s="206"/>
      <c r="B3" s="221"/>
      <c r="C3" s="221"/>
      <c r="D3" s="221"/>
      <c r="E3" s="221"/>
      <c r="F3" s="210"/>
    </row>
    <row r="4" spans="1:15" x14ac:dyDescent="0.25">
      <c r="A4" s="182"/>
      <c r="B4" s="183" t="s">
        <v>8</v>
      </c>
      <c r="C4" s="184"/>
      <c r="D4" s="185"/>
      <c r="E4" s="186"/>
      <c r="F4" s="187"/>
      <c r="G4" s="181"/>
      <c r="H4" s="181"/>
      <c r="I4" s="181"/>
      <c r="J4" s="181"/>
      <c r="K4" s="188"/>
      <c r="L4" s="188"/>
      <c r="M4" s="188"/>
      <c r="N4" s="188"/>
      <c r="O4" s="188"/>
    </row>
    <row r="5" spans="1:15" ht="16.5" thickBot="1" x14ac:dyDescent="0.3">
      <c r="A5" s="189"/>
      <c r="B5" s="190" t="s">
        <v>9</v>
      </c>
      <c r="C5" s="220"/>
      <c r="D5" s="191"/>
      <c r="E5" s="192"/>
      <c r="F5" s="193"/>
      <c r="G5" s="181"/>
      <c r="H5" s="181"/>
      <c r="I5" s="181"/>
      <c r="J5" s="181"/>
      <c r="K5" s="188"/>
      <c r="L5" s="188"/>
      <c r="M5" s="188"/>
      <c r="N5" s="188"/>
      <c r="O5" s="188"/>
    </row>
    <row r="6" spans="1:15" x14ac:dyDescent="0.25">
      <c r="A6" s="189"/>
      <c r="B6" s="194"/>
      <c r="C6" s="195" t="s">
        <v>162</v>
      </c>
      <c r="D6" s="196"/>
      <c r="E6" s="197"/>
      <c r="F6" s="193"/>
      <c r="G6" s="188"/>
      <c r="H6" s="188"/>
      <c r="I6" s="188"/>
      <c r="J6" s="188"/>
      <c r="K6" s="188"/>
      <c r="L6" s="188"/>
      <c r="M6" s="188"/>
      <c r="N6" s="188"/>
      <c r="O6" s="188"/>
    </row>
    <row r="7" spans="1:15" x14ac:dyDescent="0.25">
      <c r="A7" s="189"/>
      <c r="B7" s="194"/>
      <c r="C7" s="198" t="s">
        <v>168</v>
      </c>
      <c r="D7" s="196"/>
      <c r="E7" s="197">
        <f>'PLUMBING ESTIMATE'!$P$75</f>
        <v>0</v>
      </c>
      <c r="F7" s="193"/>
      <c r="G7" s="188"/>
      <c r="H7" s="188"/>
      <c r="I7" s="188"/>
      <c r="J7" s="188"/>
      <c r="K7" s="188"/>
      <c r="L7" s="188"/>
      <c r="M7" s="188"/>
      <c r="N7" s="188"/>
      <c r="O7" s="188"/>
    </row>
    <row r="8" spans="1:15" x14ac:dyDescent="0.25">
      <c r="A8" s="189"/>
      <c r="B8" s="194"/>
      <c r="C8" s="198" t="s">
        <v>166</v>
      </c>
      <c r="D8" s="196"/>
      <c r="E8" s="197">
        <f>'PLUMBING ESTIMATE'!$P$130</f>
        <v>0</v>
      </c>
      <c r="F8" s="193"/>
      <c r="G8" s="188"/>
      <c r="H8" s="188"/>
      <c r="I8" s="188"/>
      <c r="J8" s="188"/>
      <c r="K8" s="188"/>
      <c r="L8" s="188"/>
      <c r="M8" s="188"/>
      <c r="N8" s="188"/>
      <c r="O8" s="188"/>
    </row>
    <row r="9" spans="1:15" x14ac:dyDescent="0.25">
      <c r="A9" s="189"/>
      <c r="B9" s="194"/>
      <c r="C9" s="198" t="s">
        <v>167</v>
      </c>
      <c r="D9" s="196"/>
      <c r="E9" s="197">
        <f>'PLUMBING ESTIMATE'!$P$190</f>
        <v>0</v>
      </c>
      <c r="F9" s="193"/>
      <c r="G9" s="188"/>
      <c r="H9" s="188"/>
      <c r="I9" s="188"/>
      <c r="J9" s="188"/>
      <c r="K9" s="188"/>
      <c r="L9" s="188"/>
      <c r="M9" s="188"/>
      <c r="N9" s="188"/>
      <c r="O9" s="188"/>
    </row>
    <row r="10" spans="1:15" x14ac:dyDescent="0.25">
      <c r="A10" s="189"/>
      <c r="B10" s="194"/>
      <c r="C10" s="198" t="s">
        <v>165</v>
      </c>
      <c r="D10" s="196"/>
      <c r="E10" s="197">
        <f>'PLUMBING ESTIMATE'!$P$196</f>
        <v>0</v>
      </c>
      <c r="F10" s="193"/>
      <c r="G10" s="188"/>
      <c r="H10" s="188"/>
      <c r="I10" s="188"/>
      <c r="J10" s="188"/>
      <c r="K10" s="188"/>
      <c r="L10" s="188"/>
      <c r="M10" s="188"/>
      <c r="N10" s="188"/>
      <c r="O10" s="188"/>
    </row>
    <row r="11" spans="1:15" ht="16.5" thickBot="1" x14ac:dyDescent="0.3">
      <c r="A11" s="189"/>
      <c r="B11" s="199"/>
      <c r="C11" s="201"/>
      <c r="D11" s="200"/>
      <c r="E11" s="197"/>
      <c r="F11" s="193"/>
      <c r="G11" s="188"/>
      <c r="H11" s="188"/>
      <c r="I11" s="188"/>
      <c r="J11" s="188"/>
      <c r="K11" s="188"/>
      <c r="L11" s="188"/>
      <c r="M11" s="188"/>
      <c r="N11" s="188"/>
      <c r="O11" s="188"/>
    </row>
    <row r="12" spans="1:15" ht="16.5" thickBot="1" x14ac:dyDescent="0.3">
      <c r="A12" s="189"/>
      <c r="B12" s="213" t="s">
        <v>163</v>
      </c>
      <c r="C12" s="214"/>
      <c r="D12" s="214"/>
      <c r="E12" s="215">
        <f>SUM(E6:E11)</f>
        <v>0</v>
      </c>
      <c r="F12" s="187"/>
      <c r="G12" s="202"/>
      <c r="H12" s="181"/>
      <c r="I12" s="181"/>
      <c r="J12" s="181"/>
      <c r="K12" s="188"/>
      <c r="L12" s="188"/>
      <c r="M12" s="188"/>
      <c r="N12" s="188"/>
      <c r="O12" s="188"/>
    </row>
    <row r="13" spans="1:15" ht="16.5" thickBot="1" x14ac:dyDescent="0.3">
      <c r="A13" s="189"/>
      <c r="B13" s="203" t="s">
        <v>41</v>
      </c>
      <c r="C13" s="204"/>
      <c r="D13" s="211">
        <v>0.15</v>
      </c>
      <c r="E13" s="219">
        <f>D13*E12</f>
        <v>0</v>
      </c>
      <c r="F13" s="187"/>
      <c r="G13" s="202"/>
      <c r="H13" s="181"/>
      <c r="I13" s="181"/>
      <c r="J13" s="181"/>
      <c r="K13" s="188"/>
      <c r="L13" s="188"/>
      <c r="M13" s="188"/>
      <c r="N13" s="188"/>
      <c r="O13" s="188"/>
    </row>
    <row r="14" spans="1:15" ht="16.5" thickBot="1" x14ac:dyDescent="0.3">
      <c r="A14" s="189"/>
      <c r="B14" s="216" t="s">
        <v>140</v>
      </c>
      <c r="C14" s="217"/>
      <c r="D14" s="212">
        <v>0.03</v>
      </c>
      <c r="E14" s="218">
        <f>D14*E12</f>
        <v>0</v>
      </c>
      <c r="F14" s="187"/>
      <c r="G14" s="202"/>
      <c r="H14" s="181"/>
      <c r="I14" s="181"/>
      <c r="J14" s="181"/>
      <c r="K14" s="188"/>
      <c r="L14" s="188"/>
      <c r="M14" s="188"/>
      <c r="N14" s="188"/>
      <c r="O14" s="188"/>
    </row>
    <row r="15" spans="1:15" ht="16.5" thickBot="1" x14ac:dyDescent="0.3">
      <c r="A15" s="189"/>
      <c r="B15" s="203" t="s">
        <v>7</v>
      </c>
      <c r="C15" s="204"/>
      <c r="D15" s="204"/>
      <c r="E15" s="205">
        <f>SUM(E12:E14)</f>
        <v>0</v>
      </c>
      <c r="F15" s="193"/>
      <c r="G15" s="181"/>
      <c r="H15" s="181"/>
      <c r="I15" s="181"/>
      <c r="J15" s="181"/>
      <c r="K15" s="188"/>
      <c r="L15" s="188"/>
      <c r="M15" s="188"/>
      <c r="N15" s="188"/>
      <c r="O15" s="188"/>
    </row>
    <row r="16" spans="1:15" ht="16.5" thickBot="1" x14ac:dyDescent="0.3">
      <c r="A16" s="206"/>
      <c r="B16" s="207" t="s">
        <v>164</v>
      </c>
      <c r="C16" s="208"/>
      <c r="D16" s="208"/>
      <c r="E16" s="209"/>
      <c r="F16" s="210"/>
    </row>
    <row r="17" spans="1:6" x14ac:dyDescent="0.25">
      <c r="A17" s="206"/>
      <c r="B17" s="221"/>
      <c r="C17" s="221"/>
      <c r="D17" s="221"/>
      <c r="E17" s="221"/>
      <c r="F17" s="210"/>
    </row>
    <row r="18" spans="1:6" x14ac:dyDescent="0.25">
      <c r="A18" s="206"/>
      <c r="B18" s="221"/>
      <c r="C18" s="221"/>
      <c r="D18" s="221"/>
      <c r="E18" s="221"/>
      <c r="F18" s="210"/>
    </row>
    <row r="19" spans="1:6" x14ac:dyDescent="0.25">
      <c r="A19" s="206"/>
      <c r="B19" s="221"/>
      <c r="C19" s="221"/>
      <c r="D19" s="221"/>
      <c r="E19" s="221"/>
      <c r="F19" s="210"/>
    </row>
    <row r="20" spans="1:6" x14ac:dyDescent="0.25">
      <c r="A20" s="206"/>
      <c r="B20" s="221"/>
      <c r="C20" s="221"/>
      <c r="D20" s="221"/>
      <c r="E20" s="221"/>
      <c r="F20" s="210"/>
    </row>
    <row r="21" spans="1:6" x14ac:dyDescent="0.25">
      <c r="A21" s="206"/>
      <c r="B21" s="221"/>
      <c r="C21" s="221"/>
      <c r="D21" s="221"/>
      <c r="E21" s="221"/>
      <c r="F21" s="210"/>
    </row>
    <row r="22" spans="1:6" ht="16.5" thickBot="1" x14ac:dyDescent="0.3">
      <c r="A22" s="222"/>
      <c r="B22" s="223"/>
      <c r="C22" s="223"/>
      <c r="D22" s="223"/>
      <c r="E22" s="223"/>
      <c r="F22" s="224"/>
    </row>
  </sheetData>
  <printOptions horizontalCentered="1" verticalCentered="1"/>
  <pageMargins left="1" right="1" top="1" bottom="1" header="0.5" footer="0.5"/>
  <pageSetup paperSize="140" scale="95" fitToHeight="0" orientation="landscape" r:id="rId1"/>
  <headerFooter>
    <oddFooter xml:space="preserve">&amp;C&amp;P of &amp;N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JV232"/>
  <sheetViews>
    <sheetView tabSelected="1" view="pageBreakPreview" zoomScale="85" zoomScaleNormal="100" zoomScaleSheetLayoutView="85" zoomScalePageLayoutView="50" workbookViewId="0">
      <pane ySplit="6" topLeftCell="A7" activePane="bottomLeft" state="frozen"/>
      <selection pane="bottomLeft" activeCell="A7" sqref="A7"/>
    </sheetView>
  </sheetViews>
  <sheetFormatPr defaultColWidth="8.88671875" defaultRowHeight="15.75" x14ac:dyDescent="0.25"/>
  <cols>
    <col min="1" max="1" width="5.33203125" style="66" customWidth="1"/>
    <col min="2" max="2" width="12.6640625" style="67" customWidth="1"/>
    <col min="3" max="3" width="9.6640625" style="67" customWidth="1"/>
    <col min="4" max="4" width="11" style="68" customWidth="1"/>
    <col min="5" max="5" width="39.21875" style="59" customWidth="1"/>
    <col min="6" max="6" width="10" style="125" customWidth="1"/>
    <col min="7" max="7" width="9.6640625" style="126" customWidth="1"/>
    <col min="8" max="8" width="11.33203125" style="126" customWidth="1"/>
    <col min="9" max="9" width="6.5546875" style="67" customWidth="1"/>
    <col min="10" max="10" width="12.33203125" style="67" customWidth="1"/>
    <col min="11" max="11" width="12.109375" style="127" customWidth="1"/>
    <col min="12" max="13" width="11.33203125" style="128" customWidth="1"/>
    <col min="14" max="14" width="10.88671875" style="126" customWidth="1"/>
    <col min="15" max="15" width="13.109375" style="129" customWidth="1"/>
    <col min="16" max="16" width="12.33203125" style="130" customWidth="1"/>
    <col min="17" max="25" width="8.88671875" style="7"/>
    <col min="26" max="16384" width="8.88671875" style="4"/>
  </cols>
  <sheetData>
    <row r="1" spans="1:282" s="1" customFormat="1" ht="19.5" thickBot="1" x14ac:dyDescent="0.25">
      <c r="A1" s="131" t="s">
        <v>8</v>
      </c>
      <c r="B1" s="132"/>
      <c r="C1" s="133"/>
      <c r="D1" s="10"/>
      <c r="E1" s="11"/>
      <c r="F1" s="69"/>
      <c r="G1" s="70"/>
      <c r="H1" s="10"/>
      <c r="I1" s="70"/>
      <c r="J1" s="10"/>
      <c r="K1" s="10"/>
      <c r="L1" s="10"/>
      <c r="M1" s="10"/>
      <c r="N1" s="10"/>
      <c r="O1" s="10"/>
      <c r="P1" s="7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</row>
    <row r="2" spans="1:282" x14ac:dyDescent="0.25">
      <c r="A2" s="134" t="s">
        <v>9</v>
      </c>
      <c r="B2" s="135"/>
      <c r="C2" s="134"/>
      <c r="D2" s="13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72"/>
      <c r="Q2" s="5"/>
      <c r="R2" s="6"/>
      <c r="S2" s="6"/>
      <c r="T2" s="4"/>
      <c r="U2" s="4"/>
      <c r="V2" s="4"/>
    </row>
    <row r="3" spans="1:282" x14ac:dyDescent="0.25">
      <c r="A3" s="15" t="s">
        <v>16</v>
      </c>
      <c r="B3" s="12"/>
      <c r="C3" s="16">
        <v>44937</v>
      </c>
      <c r="D3" s="17"/>
      <c r="E3" s="14"/>
      <c r="F3" s="13"/>
      <c r="G3" s="13"/>
      <c r="H3" s="13"/>
      <c r="I3" s="13"/>
      <c r="J3" s="13"/>
      <c r="K3" s="13"/>
      <c r="L3" s="13"/>
      <c r="M3" s="13"/>
      <c r="N3" s="13"/>
      <c r="O3" s="13"/>
      <c r="P3" s="72"/>
      <c r="Q3" s="6"/>
      <c r="R3" s="6"/>
      <c r="S3" s="6"/>
      <c r="T3" s="4"/>
      <c r="U3" s="4"/>
      <c r="V3" s="4"/>
    </row>
    <row r="4" spans="1:282" x14ac:dyDescent="0.25">
      <c r="A4" s="15" t="s">
        <v>10</v>
      </c>
      <c r="B4" s="12"/>
      <c r="C4" s="16">
        <v>44298</v>
      </c>
      <c r="D4" s="17"/>
      <c r="E4" s="14"/>
      <c r="F4" s="13"/>
      <c r="G4" s="13"/>
      <c r="H4" s="13"/>
      <c r="I4" s="13"/>
      <c r="J4" s="13"/>
      <c r="K4" s="13"/>
      <c r="L4" s="13"/>
      <c r="M4" s="13"/>
      <c r="N4" s="73"/>
      <c r="O4" s="13"/>
      <c r="P4" s="72"/>
      <c r="Q4" s="6"/>
      <c r="R4" s="6"/>
      <c r="S4" s="6"/>
      <c r="T4" s="4"/>
      <c r="U4" s="4"/>
      <c r="V4" s="4"/>
    </row>
    <row r="5" spans="1:282" ht="16.5" thickBot="1" x14ac:dyDescent="0.3">
      <c r="A5" s="18" t="s">
        <v>161</v>
      </c>
      <c r="B5" s="19"/>
      <c r="C5" s="20">
        <f>O$202</f>
        <v>0</v>
      </c>
      <c r="D5" s="17"/>
      <c r="E5" s="21"/>
      <c r="F5" s="13"/>
      <c r="G5" s="13"/>
      <c r="H5" s="13"/>
      <c r="I5" s="13"/>
      <c r="J5" s="13"/>
      <c r="K5" s="13"/>
      <c r="L5" s="13"/>
      <c r="M5" s="13"/>
      <c r="N5" s="73"/>
      <c r="O5" s="13"/>
      <c r="P5" s="72"/>
      <c r="Q5" s="6"/>
      <c r="R5" s="6"/>
      <c r="S5" s="6"/>
      <c r="T5" s="4"/>
      <c r="U5" s="4"/>
      <c r="V5" s="4"/>
      <c r="W5" s="4"/>
      <c r="X5" s="4"/>
      <c r="Y5" s="4"/>
    </row>
    <row r="6" spans="1:282" ht="32.25" customHeight="1" thickBot="1" x14ac:dyDescent="0.3">
      <c r="A6" s="226" t="s">
        <v>11</v>
      </c>
      <c r="B6" s="22" t="s">
        <v>4</v>
      </c>
      <c r="C6" s="22" t="s">
        <v>5</v>
      </c>
      <c r="D6" s="22" t="s">
        <v>6</v>
      </c>
      <c r="E6" s="22" t="s">
        <v>1</v>
      </c>
      <c r="F6" s="22" t="s">
        <v>169</v>
      </c>
      <c r="G6" s="22" t="s">
        <v>2</v>
      </c>
      <c r="H6" s="22" t="s">
        <v>3</v>
      </c>
      <c r="I6" s="22" t="s">
        <v>0</v>
      </c>
      <c r="J6" s="22" t="s">
        <v>139</v>
      </c>
      <c r="K6" s="22" t="s">
        <v>17</v>
      </c>
      <c r="L6" s="22" t="s">
        <v>18</v>
      </c>
      <c r="M6" s="22" t="s">
        <v>19</v>
      </c>
      <c r="N6" s="22" t="s">
        <v>20</v>
      </c>
      <c r="O6" s="22" t="s">
        <v>7</v>
      </c>
      <c r="P6" s="227" t="s">
        <v>15</v>
      </c>
      <c r="Q6" s="6"/>
      <c r="R6" s="6"/>
      <c r="S6" s="6"/>
      <c r="T6" s="4"/>
      <c r="U6" s="4"/>
      <c r="V6" s="4"/>
      <c r="W6" s="4"/>
      <c r="X6" s="4"/>
      <c r="Y6" s="4"/>
    </row>
    <row r="7" spans="1:282" ht="19.5" thickBot="1" x14ac:dyDescent="0.3">
      <c r="A7" s="23" t="str">
        <f>IF(F7&lt;&gt;"",1+MAX($A$6:A6),"")</f>
        <v/>
      </c>
      <c r="B7" s="24"/>
      <c r="C7" s="25"/>
      <c r="D7" s="25" t="s">
        <v>21</v>
      </c>
      <c r="E7" s="26" t="s">
        <v>22</v>
      </c>
      <c r="F7" s="74"/>
      <c r="G7" s="26"/>
      <c r="H7" s="26"/>
      <c r="I7" s="26"/>
      <c r="J7" s="26"/>
      <c r="K7" s="26"/>
      <c r="L7" s="26"/>
      <c r="M7" s="26"/>
      <c r="N7" s="75"/>
      <c r="O7" s="26"/>
      <c r="P7" s="76"/>
      <c r="Q7" s="6"/>
      <c r="R7" s="6"/>
      <c r="S7" s="6"/>
      <c r="T7" s="4"/>
      <c r="U7" s="4"/>
      <c r="V7" s="4"/>
      <c r="W7" s="4"/>
      <c r="X7" s="4"/>
      <c r="Y7" s="4"/>
    </row>
    <row r="8" spans="1:282" ht="19.5" thickBot="1" x14ac:dyDescent="0.3">
      <c r="A8" s="23" t="str">
        <f>IF(F8&lt;&gt;"",1+MAX($A$6:A7),"")</f>
        <v/>
      </c>
      <c r="B8" s="27"/>
      <c r="C8" s="28"/>
      <c r="D8" s="29" t="s">
        <v>14</v>
      </c>
      <c r="E8" s="30" t="s">
        <v>23</v>
      </c>
      <c r="F8" s="29"/>
      <c r="G8" s="77"/>
      <c r="H8" s="78"/>
      <c r="I8" s="79"/>
      <c r="J8" s="80"/>
      <c r="K8" s="81"/>
      <c r="L8" s="82"/>
      <c r="M8" s="82"/>
      <c r="N8" s="83"/>
      <c r="O8" s="84"/>
      <c r="P8" s="85"/>
      <c r="Q8" s="6"/>
      <c r="R8" s="6"/>
      <c r="S8" s="6"/>
      <c r="T8" s="4"/>
      <c r="U8" s="4"/>
      <c r="V8" s="4"/>
      <c r="W8" s="4"/>
      <c r="X8" s="4"/>
      <c r="Y8" s="4"/>
    </row>
    <row r="9" spans="1:282" ht="32.25" thickBot="1" x14ac:dyDescent="0.3">
      <c r="A9" s="23" t="str">
        <f>IF(F9&lt;&gt;"",1+MAX($A$6:A8),"")</f>
        <v/>
      </c>
      <c r="B9" s="31"/>
      <c r="C9" s="32"/>
      <c r="D9" s="33"/>
      <c r="E9" s="34" t="s">
        <v>143</v>
      </c>
      <c r="F9" s="86"/>
      <c r="G9" s="87"/>
      <c r="H9" s="88"/>
      <c r="I9" s="89"/>
      <c r="J9" s="90"/>
      <c r="K9" s="90"/>
      <c r="L9" s="90"/>
      <c r="M9" s="90"/>
      <c r="N9" s="90"/>
      <c r="O9" s="91"/>
      <c r="P9" s="92"/>
      <c r="Q9" s="4"/>
      <c r="R9" s="4"/>
      <c r="S9" s="4"/>
      <c r="T9" s="4"/>
      <c r="U9" s="4"/>
      <c r="V9" s="4"/>
      <c r="W9" s="4"/>
      <c r="X9" s="4"/>
      <c r="Y9" s="4"/>
    </row>
    <row r="10" spans="1:282" ht="16.5" customHeight="1" thickBot="1" x14ac:dyDescent="0.3">
      <c r="A10" s="23" t="str">
        <f>IF(F10&lt;&gt;"",1+MAX(#REF!),"")</f>
        <v/>
      </c>
      <c r="B10" s="35"/>
      <c r="C10" s="36"/>
      <c r="D10" s="37"/>
      <c r="E10" s="38" t="s">
        <v>44</v>
      </c>
      <c r="F10" s="37"/>
      <c r="G10" s="93"/>
      <c r="H10" s="94"/>
      <c r="I10" s="89"/>
      <c r="J10" s="90"/>
      <c r="K10" s="82"/>
      <c r="L10" s="82"/>
      <c r="M10" s="82"/>
      <c r="N10" s="83"/>
      <c r="O10" s="84"/>
      <c r="P10" s="85"/>
      <c r="Q10" s="6"/>
      <c r="R10" s="6"/>
      <c r="S10" s="6"/>
      <c r="T10" s="4"/>
      <c r="U10" s="4"/>
      <c r="V10" s="4"/>
      <c r="W10" s="4"/>
      <c r="X10" s="4"/>
      <c r="Y10" s="4"/>
    </row>
    <row r="11" spans="1:282" ht="16.5" customHeight="1" thickBot="1" x14ac:dyDescent="0.3">
      <c r="A11" s="23" t="str">
        <f>IF(F11&lt;&gt;"",1+MAX(#REF!),"")</f>
        <v/>
      </c>
      <c r="B11" s="39"/>
      <c r="C11" s="40"/>
      <c r="D11" s="41"/>
      <c r="E11" s="42" t="s">
        <v>24</v>
      </c>
      <c r="F11" s="95"/>
      <c r="G11" s="96"/>
      <c r="H11" s="88"/>
      <c r="I11" s="89"/>
      <c r="J11" s="90"/>
      <c r="K11" s="82"/>
      <c r="L11" s="82"/>
      <c r="M11" s="82"/>
      <c r="N11" s="83"/>
      <c r="O11" s="84"/>
      <c r="P11" s="85"/>
      <c r="Q11" s="6"/>
      <c r="R11" s="6"/>
      <c r="S11" s="6"/>
      <c r="T11" s="4"/>
      <c r="U11" s="4"/>
      <c r="V11" s="4"/>
      <c r="W11" s="4"/>
      <c r="X11" s="4"/>
      <c r="Y11" s="4"/>
    </row>
    <row r="12" spans="1:282" x14ac:dyDescent="0.25">
      <c r="A12" s="23">
        <f>IF(F12&lt;&gt;"",1+MAX($A$6:A11),"")</f>
        <v>1</v>
      </c>
      <c r="B12" s="43" t="s">
        <v>135</v>
      </c>
      <c r="C12" s="40"/>
      <c r="D12" s="44"/>
      <c r="E12" s="45" t="s">
        <v>48</v>
      </c>
      <c r="F12" s="97">
        <v>8.4</v>
      </c>
      <c r="G12" s="98">
        <v>0.1</v>
      </c>
      <c r="H12" s="99">
        <f t="shared" ref="H12:H16" si="0">F12*(1+G12)</f>
        <v>9.240000000000002</v>
      </c>
      <c r="I12" s="31" t="s">
        <v>12</v>
      </c>
      <c r="J12" s="228">
        <v>0</v>
      </c>
      <c r="K12" s="228">
        <v>0</v>
      </c>
      <c r="L12" s="100">
        <f>J12*H12</f>
        <v>0</v>
      </c>
      <c r="M12" s="100">
        <f>K12*H12</f>
        <v>0</v>
      </c>
      <c r="N12" s="101">
        <f>J12+K12</f>
        <v>0</v>
      </c>
      <c r="O12" s="102">
        <f>N12*H12</f>
        <v>0</v>
      </c>
      <c r="P12" s="85"/>
      <c r="Q12" s="4"/>
      <c r="R12" s="4"/>
      <c r="S12" s="4"/>
      <c r="T12" s="4"/>
      <c r="U12" s="4"/>
      <c r="V12" s="4"/>
      <c r="W12" s="4"/>
      <c r="X12" s="4"/>
      <c r="Y12" s="4"/>
    </row>
    <row r="13" spans="1:282" x14ac:dyDescent="0.25">
      <c r="A13" s="23">
        <f>IF(F13&lt;&gt;"",1+MAX($A$6:A12),"")</f>
        <v>2</v>
      </c>
      <c r="B13" s="43" t="s">
        <v>135</v>
      </c>
      <c r="C13" s="40"/>
      <c r="D13" s="44"/>
      <c r="E13" s="45" t="s">
        <v>49</v>
      </c>
      <c r="F13" s="97">
        <v>12</v>
      </c>
      <c r="G13" s="98">
        <v>0.1</v>
      </c>
      <c r="H13" s="99">
        <f t="shared" si="0"/>
        <v>13.200000000000001</v>
      </c>
      <c r="I13" s="31" t="s">
        <v>12</v>
      </c>
      <c r="J13" s="228">
        <v>0</v>
      </c>
      <c r="K13" s="228">
        <v>0</v>
      </c>
      <c r="L13" s="100">
        <f>J13*H13</f>
        <v>0</v>
      </c>
      <c r="M13" s="100">
        <f>K13*H13</f>
        <v>0</v>
      </c>
      <c r="N13" s="101">
        <f>J13+K13</f>
        <v>0</v>
      </c>
      <c r="O13" s="102">
        <f>N13*H13</f>
        <v>0</v>
      </c>
      <c r="P13" s="85"/>
      <c r="Q13" s="4"/>
      <c r="R13" s="4"/>
      <c r="S13" s="4"/>
      <c r="T13" s="4"/>
      <c r="U13" s="4"/>
      <c r="V13" s="4"/>
      <c r="W13" s="4"/>
      <c r="X13" s="4"/>
      <c r="Y13" s="4"/>
    </row>
    <row r="14" spans="1:282" x14ac:dyDescent="0.25">
      <c r="A14" s="23">
        <f>IF(F14&lt;&gt;"",1+MAX($A$6:A13),"")</f>
        <v>3</v>
      </c>
      <c r="B14" s="43" t="s">
        <v>135</v>
      </c>
      <c r="C14" s="40"/>
      <c r="D14" s="44"/>
      <c r="E14" s="45" t="s">
        <v>50</v>
      </c>
      <c r="F14" s="97">
        <v>2.6</v>
      </c>
      <c r="G14" s="98">
        <v>0.1</v>
      </c>
      <c r="H14" s="99">
        <f t="shared" si="0"/>
        <v>2.8600000000000003</v>
      </c>
      <c r="I14" s="31" t="s">
        <v>12</v>
      </c>
      <c r="J14" s="228">
        <v>0</v>
      </c>
      <c r="K14" s="228">
        <v>0</v>
      </c>
      <c r="L14" s="100">
        <f>J14*H14</f>
        <v>0</v>
      </c>
      <c r="M14" s="100">
        <f>K14*H14</f>
        <v>0</v>
      </c>
      <c r="N14" s="101">
        <f t="shared" ref="N14:N16" si="1">J14+K14</f>
        <v>0</v>
      </c>
      <c r="O14" s="102">
        <f>N14*H14</f>
        <v>0</v>
      </c>
      <c r="P14" s="85"/>
      <c r="Q14" s="4"/>
      <c r="R14" s="4"/>
      <c r="S14" s="4"/>
      <c r="T14" s="4"/>
      <c r="U14" s="4"/>
      <c r="V14" s="4"/>
      <c r="W14" s="4"/>
      <c r="X14" s="4"/>
      <c r="Y14" s="4"/>
    </row>
    <row r="15" spans="1:282" x14ac:dyDescent="0.25">
      <c r="A15" s="23">
        <f>IF(F15&lt;&gt;"",1+MAX($A$6:A14),"")</f>
        <v>4</v>
      </c>
      <c r="B15" s="43" t="s">
        <v>135</v>
      </c>
      <c r="C15" s="40"/>
      <c r="D15" s="44"/>
      <c r="E15" s="45" t="s">
        <v>51</v>
      </c>
      <c r="F15" s="97">
        <v>8.1</v>
      </c>
      <c r="G15" s="98">
        <v>0.1</v>
      </c>
      <c r="H15" s="99">
        <f t="shared" si="0"/>
        <v>8.91</v>
      </c>
      <c r="I15" s="31" t="s">
        <v>12</v>
      </c>
      <c r="J15" s="103">
        <f t="shared" ref="J15:K15" si="2">J$12</f>
        <v>0</v>
      </c>
      <c r="K15" s="103">
        <f t="shared" si="2"/>
        <v>0</v>
      </c>
      <c r="L15" s="100">
        <f>J15*H15</f>
        <v>0</v>
      </c>
      <c r="M15" s="100">
        <f>K15*H15</f>
        <v>0</v>
      </c>
      <c r="N15" s="101">
        <f t="shared" si="1"/>
        <v>0</v>
      </c>
      <c r="O15" s="102">
        <f>N15*H15</f>
        <v>0</v>
      </c>
      <c r="P15" s="85"/>
      <c r="Q15" s="4"/>
      <c r="R15" s="4"/>
      <c r="S15" s="4"/>
      <c r="T15" s="4"/>
      <c r="U15" s="4"/>
      <c r="V15" s="4"/>
      <c r="W15" s="4"/>
      <c r="X15" s="4"/>
      <c r="Y15" s="4"/>
    </row>
    <row r="16" spans="1:282" x14ac:dyDescent="0.25">
      <c r="A16" s="23">
        <f>IF(F16&lt;&gt;"",1+MAX($A$6:A15),"")</f>
        <v>5</v>
      </c>
      <c r="B16" s="43" t="s">
        <v>135</v>
      </c>
      <c r="C16" s="40"/>
      <c r="D16" s="44"/>
      <c r="E16" s="45" t="s">
        <v>52</v>
      </c>
      <c r="F16" s="97">
        <v>11.9</v>
      </c>
      <c r="G16" s="98">
        <v>0.1</v>
      </c>
      <c r="H16" s="99">
        <f t="shared" si="0"/>
        <v>13.090000000000002</v>
      </c>
      <c r="I16" s="31" t="s">
        <v>12</v>
      </c>
      <c r="J16" s="103">
        <f t="shared" ref="J16:K16" si="3">J$13</f>
        <v>0</v>
      </c>
      <c r="K16" s="103">
        <f t="shared" si="3"/>
        <v>0</v>
      </c>
      <c r="L16" s="100">
        <f>J16*H16</f>
        <v>0</v>
      </c>
      <c r="M16" s="100">
        <f>K16*H16</f>
        <v>0</v>
      </c>
      <c r="N16" s="101">
        <f t="shared" si="1"/>
        <v>0</v>
      </c>
      <c r="O16" s="102">
        <f>N16*H16</f>
        <v>0</v>
      </c>
      <c r="P16" s="85"/>
      <c r="Q16" s="4"/>
      <c r="R16" s="4"/>
      <c r="S16" s="4"/>
      <c r="T16" s="4"/>
      <c r="U16" s="4"/>
      <c r="V16" s="4"/>
      <c r="W16" s="4"/>
      <c r="X16" s="4"/>
      <c r="Y16" s="4"/>
    </row>
    <row r="17" spans="1:25" ht="16.5" thickBot="1" x14ac:dyDescent="0.3">
      <c r="A17" s="23" t="str">
        <f>IF(F17&lt;&gt;"",1+MAX($A$6:A16),"")</f>
        <v/>
      </c>
      <c r="B17" s="31"/>
      <c r="C17" s="40"/>
      <c r="D17" s="46"/>
      <c r="E17" s="47"/>
      <c r="F17" s="88"/>
      <c r="G17" s="96"/>
      <c r="H17" s="88"/>
      <c r="I17" s="89"/>
      <c r="J17" s="90"/>
      <c r="K17" s="90"/>
      <c r="L17" s="90"/>
      <c r="M17" s="90"/>
      <c r="N17" s="90"/>
      <c r="O17" s="91"/>
      <c r="P17" s="92"/>
      <c r="Q17" s="4"/>
      <c r="R17" s="4"/>
      <c r="S17" s="4"/>
      <c r="T17" s="4"/>
      <c r="U17" s="4"/>
      <c r="V17" s="4"/>
      <c r="W17" s="4"/>
      <c r="X17" s="4"/>
      <c r="Y17" s="4"/>
    </row>
    <row r="18" spans="1:25" ht="16.5" customHeight="1" thickBot="1" x14ac:dyDescent="0.3">
      <c r="A18" s="23" t="str">
        <f>IF(F18&lt;&gt;"",1+MAX($A$6:A17),"")</f>
        <v/>
      </c>
      <c r="B18" s="39"/>
      <c r="C18" s="40"/>
      <c r="D18" s="48"/>
      <c r="E18" s="49" t="s">
        <v>26</v>
      </c>
      <c r="F18" s="104"/>
      <c r="G18" s="96"/>
      <c r="H18" s="88"/>
      <c r="I18" s="89"/>
      <c r="J18" s="90"/>
      <c r="K18" s="82"/>
      <c r="L18" s="82"/>
      <c r="M18" s="82"/>
      <c r="N18" s="83"/>
      <c r="O18" s="84"/>
      <c r="P18" s="85"/>
      <c r="Q18" s="6"/>
      <c r="R18" s="6"/>
      <c r="S18" s="6"/>
      <c r="T18" s="4"/>
      <c r="U18" s="4"/>
      <c r="V18" s="4"/>
      <c r="W18" s="4"/>
      <c r="X18" s="4"/>
      <c r="Y18" s="4"/>
    </row>
    <row r="19" spans="1:25" x14ac:dyDescent="0.25">
      <c r="A19" s="23">
        <f>IF(F19&lt;&gt;"",1+MAX($A$6:A18),"")</f>
        <v>6</v>
      </c>
      <c r="B19" s="43" t="s">
        <v>133</v>
      </c>
      <c r="C19" s="40"/>
      <c r="D19" s="44"/>
      <c r="E19" s="45" t="s">
        <v>67</v>
      </c>
      <c r="F19" s="97">
        <f>3*4</f>
        <v>12</v>
      </c>
      <c r="G19" s="98">
        <v>0.1</v>
      </c>
      <c r="H19" s="99">
        <f t="shared" ref="H19:H21" si="4">F19*(1+G19)</f>
        <v>13.200000000000001</v>
      </c>
      <c r="I19" s="31" t="s">
        <v>12</v>
      </c>
      <c r="J19" s="103">
        <f t="shared" ref="J19:K22" si="5">J$12</f>
        <v>0</v>
      </c>
      <c r="K19" s="103">
        <f t="shared" si="5"/>
        <v>0</v>
      </c>
      <c r="L19" s="100">
        <f>J19*H19</f>
        <v>0</v>
      </c>
      <c r="M19" s="100">
        <f>K19*H19</f>
        <v>0</v>
      </c>
      <c r="N19" s="101">
        <f t="shared" ref="N19:N23" si="6">J19+K19</f>
        <v>0</v>
      </c>
      <c r="O19" s="102">
        <f>N19*H19</f>
        <v>0</v>
      </c>
      <c r="P19" s="85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23">
        <f>IF(F20&lt;&gt;"",1+MAX($A$6:A19),"")</f>
        <v>7</v>
      </c>
      <c r="B20" s="43" t="s">
        <v>133</v>
      </c>
      <c r="C20" s="40"/>
      <c r="D20" s="44"/>
      <c r="E20" s="45" t="s">
        <v>68</v>
      </c>
      <c r="F20" s="97">
        <v>3</v>
      </c>
      <c r="G20" s="98">
        <v>0.1</v>
      </c>
      <c r="H20" s="99">
        <f t="shared" si="4"/>
        <v>3.3000000000000003</v>
      </c>
      <c r="I20" s="31" t="s">
        <v>12</v>
      </c>
      <c r="J20" s="103">
        <f t="shared" ref="J20:K20" si="7">J$13</f>
        <v>0</v>
      </c>
      <c r="K20" s="103">
        <f t="shared" si="7"/>
        <v>0</v>
      </c>
      <c r="L20" s="100">
        <f>J20*H20</f>
        <v>0</v>
      </c>
      <c r="M20" s="100">
        <f>K20*H20</f>
        <v>0</v>
      </c>
      <c r="N20" s="101">
        <f t="shared" si="6"/>
        <v>0</v>
      </c>
      <c r="O20" s="102">
        <f>N20*H20</f>
        <v>0</v>
      </c>
      <c r="P20" s="85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23">
        <f>IF(F21&lt;&gt;"",1+MAX($A$6:A20),"")</f>
        <v>8</v>
      </c>
      <c r="B21" s="43" t="s">
        <v>133</v>
      </c>
      <c r="C21" s="40"/>
      <c r="D21" s="44"/>
      <c r="E21" s="45" t="s">
        <v>69</v>
      </c>
      <c r="F21" s="97">
        <v>3</v>
      </c>
      <c r="G21" s="98">
        <v>0.1</v>
      </c>
      <c r="H21" s="99">
        <f t="shared" si="4"/>
        <v>3.3000000000000003</v>
      </c>
      <c r="I21" s="31" t="s">
        <v>12</v>
      </c>
      <c r="J21" s="103">
        <f t="shared" ref="J21:K21" si="8">J$14</f>
        <v>0</v>
      </c>
      <c r="K21" s="103">
        <f t="shared" si="8"/>
        <v>0</v>
      </c>
      <c r="L21" s="100">
        <f>J21*H21</f>
        <v>0</v>
      </c>
      <c r="M21" s="100">
        <f>K21*H21</f>
        <v>0</v>
      </c>
      <c r="N21" s="101">
        <f t="shared" si="6"/>
        <v>0</v>
      </c>
      <c r="O21" s="102">
        <f>N21*H21</f>
        <v>0</v>
      </c>
      <c r="P21" s="85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23">
        <f>IF(F22&lt;&gt;"",1+MAX($A$6:A21),"")</f>
        <v>9</v>
      </c>
      <c r="B22" s="43" t="s">
        <v>133</v>
      </c>
      <c r="C22" s="40"/>
      <c r="D22" s="46"/>
      <c r="E22" s="45" t="s">
        <v>70</v>
      </c>
      <c r="F22" s="88">
        <f>3*4</f>
        <v>12</v>
      </c>
      <c r="G22" s="98">
        <v>0.1</v>
      </c>
      <c r="H22" s="99">
        <f t="shared" ref="H22" si="9">F22*(1+G22)</f>
        <v>13.200000000000001</v>
      </c>
      <c r="I22" s="31" t="s">
        <v>12</v>
      </c>
      <c r="J22" s="103">
        <f t="shared" si="5"/>
        <v>0</v>
      </c>
      <c r="K22" s="103">
        <f t="shared" si="5"/>
        <v>0</v>
      </c>
      <c r="L22" s="100">
        <f>J22*H22</f>
        <v>0</v>
      </c>
      <c r="M22" s="100">
        <f>K22*H22</f>
        <v>0</v>
      </c>
      <c r="N22" s="101">
        <f t="shared" si="6"/>
        <v>0</v>
      </c>
      <c r="O22" s="102">
        <f>N22*H22</f>
        <v>0</v>
      </c>
      <c r="P22" s="92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23">
        <f>IF(F23&lt;&gt;"",1+MAX($A$6:A22),"")</f>
        <v>10</v>
      </c>
      <c r="B23" s="43" t="s">
        <v>133</v>
      </c>
      <c r="C23" s="40"/>
      <c r="D23" s="44"/>
      <c r="E23" s="45" t="s">
        <v>71</v>
      </c>
      <c r="F23" s="97">
        <v>3</v>
      </c>
      <c r="G23" s="98">
        <v>0.1</v>
      </c>
      <c r="H23" s="99">
        <f>F23*(1+G23)</f>
        <v>3.3000000000000003</v>
      </c>
      <c r="I23" s="31" t="s">
        <v>12</v>
      </c>
      <c r="J23" s="103">
        <f t="shared" ref="J23:K23" si="10">J$13</f>
        <v>0</v>
      </c>
      <c r="K23" s="103">
        <f t="shared" si="10"/>
        <v>0</v>
      </c>
      <c r="L23" s="100">
        <f>J23*H23</f>
        <v>0</v>
      </c>
      <c r="M23" s="100">
        <f>K23*H23</f>
        <v>0</v>
      </c>
      <c r="N23" s="101">
        <f t="shared" si="6"/>
        <v>0</v>
      </c>
      <c r="O23" s="102">
        <f>N23*H23</f>
        <v>0</v>
      </c>
      <c r="P23" s="85"/>
      <c r="Q23" s="4"/>
      <c r="R23" s="4"/>
      <c r="S23" s="4"/>
      <c r="T23" s="4"/>
      <c r="U23" s="4"/>
      <c r="V23" s="4"/>
      <c r="W23" s="4"/>
      <c r="X23" s="4"/>
      <c r="Y23" s="4"/>
    </row>
    <row r="24" spans="1:25" ht="16.5" thickBot="1" x14ac:dyDescent="0.3">
      <c r="A24" s="23" t="str">
        <f>IF(F24&lt;&gt;"",1+MAX($A$6:A23),"")</f>
        <v/>
      </c>
      <c r="B24" s="31"/>
      <c r="C24" s="40"/>
      <c r="D24" s="46"/>
      <c r="E24" s="47"/>
      <c r="F24" s="88"/>
      <c r="G24" s="96"/>
      <c r="H24" s="88"/>
      <c r="I24" s="89"/>
      <c r="J24" s="90"/>
      <c r="K24" s="90"/>
      <c r="L24" s="90"/>
      <c r="M24" s="90"/>
      <c r="N24" s="90"/>
      <c r="O24" s="91"/>
      <c r="P24" s="92"/>
      <c r="Q24" s="4"/>
      <c r="R24" s="4"/>
      <c r="S24" s="4"/>
      <c r="T24" s="4"/>
      <c r="U24" s="4"/>
      <c r="V24" s="4"/>
      <c r="W24" s="4"/>
      <c r="X24" s="4"/>
      <c r="Y24" s="4"/>
    </row>
    <row r="25" spans="1:25" ht="16.5" customHeight="1" thickBot="1" x14ac:dyDescent="0.3">
      <c r="A25" s="23" t="str">
        <f>IF(F25&lt;&gt;"",1+MAX($A$6:A24),"")</f>
        <v/>
      </c>
      <c r="B25" s="39"/>
      <c r="C25" s="40"/>
      <c r="D25" s="48"/>
      <c r="E25" s="49" t="s">
        <v>45</v>
      </c>
      <c r="F25" s="104"/>
      <c r="G25" s="96"/>
      <c r="H25" s="88"/>
      <c r="I25" s="89"/>
      <c r="J25" s="90"/>
      <c r="K25" s="82"/>
      <c r="L25" s="82"/>
      <c r="M25" s="82"/>
      <c r="N25" s="83"/>
      <c r="O25" s="84"/>
      <c r="P25" s="85"/>
      <c r="Q25" s="6"/>
      <c r="R25" s="6"/>
      <c r="S25" s="6"/>
      <c r="T25" s="4"/>
      <c r="U25" s="4"/>
      <c r="V25" s="4"/>
      <c r="W25" s="4"/>
      <c r="X25" s="4"/>
      <c r="Y25" s="4"/>
    </row>
    <row r="26" spans="1:25" x14ac:dyDescent="0.25">
      <c r="A26" s="23">
        <f>IF(F26&lt;&gt;"",1+MAX($A$6:A25),"")</f>
        <v>11</v>
      </c>
      <c r="B26" s="43" t="s">
        <v>135</v>
      </c>
      <c r="C26" s="50"/>
      <c r="D26" s="50"/>
      <c r="E26" s="51" t="s">
        <v>83</v>
      </c>
      <c r="F26" s="97">
        <v>6</v>
      </c>
      <c r="G26" s="98">
        <v>0</v>
      </c>
      <c r="H26" s="99">
        <f>F26*(1+G26)</f>
        <v>6</v>
      </c>
      <c r="I26" s="31" t="s">
        <v>13</v>
      </c>
      <c r="J26" s="228">
        <v>0</v>
      </c>
      <c r="K26" s="228">
        <v>0</v>
      </c>
      <c r="L26" s="100">
        <f>J26*H26</f>
        <v>0</v>
      </c>
      <c r="M26" s="100">
        <f>K26*H26</f>
        <v>0</v>
      </c>
      <c r="N26" s="101">
        <f t="shared" ref="N26:N29" si="11">J26+K26</f>
        <v>0</v>
      </c>
      <c r="O26" s="102">
        <f>N26*H26</f>
        <v>0</v>
      </c>
      <c r="P26" s="85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23">
        <f>IF(F27&lt;&gt;"",1+MAX($A$6:A26),"")</f>
        <v>12</v>
      </c>
      <c r="B27" s="43" t="s">
        <v>135</v>
      </c>
      <c r="C27" s="50"/>
      <c r="D27" s="50"/>
      <c r="E27" s="51" t="s">
        <v>84</v>
      </c>
      <c r="F27" s="97">
        <v>2</v>
      </c>
      <c r="G27" s="98">
        <v>0</v>
      </c>
      <c r="H27" s="99">
        <f t="shared" ref="H27:H29" si="12">F27*(1+G27)</f>
        <v>2</v>
      </c>
      <c r="I27" s="31" t="s">
        <v>13</v>
      </c>
      <c r="J27" s="228">
        <v>0</v>
      </c>
      <c r="K27" s="228">
        <v>0</v>
      </c>
      <c r="L27" s="100">
        <f>J27*H27</f>
        <v>0</v>
      </c>
      <c r="M27" s="100">
        <f>K27*H27</f>
        <v>0</v>
      </c>
      <c r="N27" s="101">
        <f t="shared" si="11"/>
        <v>0</v>
      </c>
      <c r="O27" s="102">
        <f>N27*H27</f>
        <v>0</v>
      </c>
      <c r="P27" s="85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23">
        <f>IF(F28&lt;&gt;"",1+MAX($A$6:A27),"")</f>
        <v>13</v>
      </c>
      <c r="B28" s="43" t="s">
        <v>135</v>
      </c>
      <c r="C28" s="50"/>
      <c r="D28" s="50"/>
      <c r="E28" s="51" t="s">
        <v>85</v>
      </c>
      <c r="F28" s="97">
        <v>1</v>
      </c>
      <c r="G28" s="98">
        <v>0</v>
      </c>
      <c r="H28" s="99">
        <f t="shared" si="12"/>
        <v>1</v>
      </c>
      <c r="I28" s="31" t="s">
        <v>13</v>
      </c>
      <c r="J28" s="228">
        <v>0</v>
      </c>
      <c r="K28" s="228">
        <v>0</v>
      </c>
      <c r="L28" s="100">
        <f>J28*H28</f>
        <v>0</v>
      </c>
      <c r="M28" s="100">
        <f>K28*H28</f>
        <v>0</v>
      </c>
      <c r="N28" s="101">
        <f t="shared" si="11"/>
        <v>0</v>
      </c>
      <c r="O28" s="102">
        <f>N28*H28</f>
        <v>0</v>
      </c>
      <c r="P28" s="85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23">
        <f>IF(F29&lt;&gt;"",1+MAX($A$6:A28),"")</f>
        <v>14</v>
      </c>
      <c r="B29" s="43" t="s">
        <v>135</v>
      </c>
      <c r="C29" s="50"/>
      <c r="D29" s="50"/>
      <c r="E29" s="51" t="s">
        <v>86</v>
      </c>
      <c r="F29" s="97">
        <v>2</v>
      </c>
      <c r="G29" s="98">
        <v>0</v>
      </c>
      <c r="H29" s="99">
        <f t="shared" si="12"/>
        <v>2</v>
      </c>
      <c r="I29" s="31" t="s">
        <v>13</v>
      </c>
      <c r="J29" s="228">
        <v>0</v>
      </c>
      <c r="K29" s="228">
        <v>0</v>
      </c>
      <c r="L29" s="100">
        <f>J29*H29</f>
        <v>0</v>
      </c>
      <c r="M29" s="100">
        <f>K29*H29</f>
        <v>0</v>
      </c>
      <c r="N29" s="101">
        <f t="shared" si="11"/>
        <v>0</v>
      </c>
      <c r="O29" s="102">
        <f>N29*H29</f>
        <v>0</v>
      </c>
      <c r="P29" s="85"/>
      <c r="Q29" s="4"/>
      <c r="R29" s="4"/>
      <c r="S29" s="4"/>
      <c r="T29" s="4"/>
      <c r="U29" s="4"/>
      <c r="V29" s="4"/>
      <c r="W29" s="4"/>
      <c r="X29" s="4"/>
      <c r="Y29" s="4"/>
    </row>
    <row r="30" spans="1:25" ht="16.5" thickBot="1" x14ac:dyDescent="0.3">
      <c r="A30" s="23" t="str">
        <f>IF(F30&lt;&gt;"",1+MAX($A$6:A29),"")</f>
        <v/>
      </c>
      <c r="B30" s="31"/>
      <c r="C30" s="40"/>
      <c r="D30" s="46"/>
      <c r="E30" s="47"/>
      <c r="F30" s="88"/>
      <c r="G30" s="96"/>
      <c r="H30" s="88"/>
      <c r="I30" s="89"/>
      <c r="J30" s="90"/>
      <c r="K30" s="90"/>
      <c r="L30" s="90"/>
      <c r="M30" s="90"/>
      <c r="N30" s="90"/>
      <c r="O30" s="91"/>
      <c r="P30" s="92"/>
      <c r="Q30" s="4"/>
      <c r="R30" s="4"/>
      <c r="S30" s="4"/>
      <c r="T30" s="4"/>
      <c r="U30" s="4"/>
      <c r="V30" s="4"/>
      <c r="W30" s="4"/>
      <c r="X30" s="4"/>
      <c r="Y30" s="4"/>
    </row>
    <row r="31" spans="1:25" ht="16.5" customHeight="1" thickBot="1" x14ac:dyDescent="0.3">
      <c r="A31" s="23" t="str">
        <f>IF(F31&lt;&gt;"",1+MAX($A$6:A30),"")</f>
        <v/>
      </c>
      <c r="B31" s="35"/>
      <c r="C31" s="36"/>
      <c r="D31" s="37"/>
      <c r="E31" s="38" t="s">
        <v>47</v>
      </c>
      <c r="F31" s="37"/>
      <c r="G31" s="93"/>
      <c r="H31" s="94"/>
      <c r="I31" s="89"/>
      <c r="J31" s="90"/>
      <c r="K31" s="82"/>
      <c r="L31" s="82"/>
      <c r="M31" s="82"/>
      <c r="N31" s="83"/>
      <c r="O31" s="84"/>
      <c r="P31" s="85"/>
      <c r="Q31" s="6"/>
      <c r="R31" s="6"/>
      <c r="S31" s="6"/>
      <c r="T31" s="4"/>
      <c r="U31" s="4"/>
      <c r="V31" s="4"/>
      <c r="W31" s="4"/>
      <c r="X31" s="4"/>
      <c r="Y31" s="4"/>
    </row>
    <row r="32" spans="1:25" ht="16.5" customHeight="1" thickBot="1" x14ac:dyDescent="0.3">
      <c r="A32" s="23" t="str">
        <f>IF(F32&lt;&gt;"",1+MAX($A$6:A31),"")</f>
        <v/>
      </c>
      <c r="B32" s="39"/>
      <c r="C32" s="40"/>
      <c r="D32" s="41"/>
      <c r="E32" s="42" t="s">
        <v>24</v>
      </c>
      <c r="F32" s="95"/>
      <c r="G32" s="96"/>
      <c r="H32" s="88"/>
      <c r="I32" s="89"/>
      <c r="J32" s="90"/>
      <c r="K32" s="82"/>
      <c r="L32" s="82"/>
      <c r="M32" s="82"/>
      <c r="N32" s="83"/>
      <c r="O32" s="84"/>
      <c r="P32" s="85"/>
      <c r="Q32" s="6"/>
      <c r="R32" s="6"/>
      <c r="S32" s="6"/>
      <c r="T32" s="4"/>
      <c r="U32" s="4"/>
      <c r="V32" s="4"/>
      <c r="W32" s="4"/>
      <c r="X32" s="4"/>
      <c r="Y32" s="4"/>
    </row>
    <row r="33" spans="1:25" x14ac:dyDescent="0.25">
      <c r="A33" s="23">
        <f>IF(F33&lt;&gt;"",1+MAX($A$6:A32),"")</f>
        <v>15</v>
      </c>
      <c r="B33" s="43" t="s">
        <v>135</v>
      </c>
      <c r="C33" s="40"/>
      <c r="D33" s="44"/>
      <c r="E33" s="45" t="s">
        <v>35</v>
      </c>
      <c r="F33" s="97">
        <v>126.1</v>
      </c>
      <c r="G33" s="98">
        <v>0.1</v>
      </c>
      <c r="H33" s="99">
        <f t="shared" ref="H33" si="13">F33*(1+G33)</f>
        <v>138.71</v>
      </c>
      <c r="I33" s="31" t="s">
        <v>12</v>
      </c>
      <c r="J33" s="103">
        <f t="shared" ref="J33:K33" si="14">J$12</f>
        <v>0</v>
      </c>
      <c r="K33" s="103">
        <f t="shared" si="14"/>
        <v>0</v>
      </c>
      <c r="L33" s="100">
        <f t="shared" ref="L33:L38" si="15">J33*H33</f>
        <v>0</v>
      </c>
      <c r="M33" s="100">
        <f t="shared" ref="M33:M38" si="16">K33*H33</f>
        <v>0</v>
      </c>
      <c r="N33" s="101">
        <f t="shared" ref="N33:N38" si="17">J33+K33</f>
        <v>0</v>
      </c>
      <c r="O33" s="102">
        <f t="shared" ref="O33:O38" si="18">N33*H33</f>
        <v>0</v>
      </c>
      <c r="P33" s="85"/>
      <c r="Q33" s="4"/>
      <c r="R33" s="4"/>
      <c r="S33" s="4"/>
      <c r="T33" s="4"/>
      <c r="U33" s="4"/>
      <c r="V33" s="4"/>
      <c r="W33" s="4"/>
      <c r="X33" s="4"/>
      <c r="Y33" s="4"/>
    </row>
    <row r="34" spans="1:25" x14ac:dyDescent="0.25">
      <c r="A34" s="23">
        <f>IF(F34&lt;&gt;"",1+MAX($A$6:A33),"")</f>
        <v>16</v>
      </c>
      <c r="B34" s="43" t="s">
        <v>135</v>
      </c>
      <c r="C34" s="40"/>
      <c r="D34" s="44"/>
      <c r="E34" s="45" t="s">
        <v>25</v>
      </c>
      <c r="F34" s="97">
        <v>131.6</v>
      </c>
      <c r="G34" s="98">
        <v>0.1</v>
      </c>
      <c r="H34" s="99">
        <f t="shared" ref="H34:H35" si="19">F34*(1+G34)</f>
        <v>144.76000000000002</v>
      </c>
      <c r="I34" s="31" t="s">
        <v>12</v>
      </c>
      <c r="J34" s="103">
        <f t="shared" ref="J34:K34" si="20">J$13</f>
        <v>0</v>
      </c>
      <c r="K34" s="103">
        <f t="shared" si="20"/>
        <v>0</v>
      </c>
      <c r="L34" s="100">
        <f t="shared" si="15"/>
        <v>0</v>
      </c>
      <c r="M34" s="100">
        <f t="shared" si="16"/>
        <v>0</v>
      </c>
      <c r="N34" s="101">
        <f t="shared" si="17"/>
        <v>0</v>
      </c>
      <c r="O34" s="102">
        <f t="shared" si="18"/>
        <v>0</v>
      </c>
      <c r="P34" s="85"/>
      <c r="Q34" s="4"/>
      <c r="R34" s="4"/>
      <c r="S34" s="4"/>
      <c r="T34" s="4"/>
      <c r="U34" s="4"/>
      <c r="V34" s="4"/>
      <c r="W34" s="4"/>
      <c r="X34" s="4"/>
      <c r="Y34" s="4"/>
    </row>
    <row r="35" spans="1:25" x14ac:dyDescent="0.25">
      <c r="A35" s="23">
        <f>IF(F35&lt;&gt;"",1+MAX($A$6:A34),"")</f>
        <v>17</v>
      </c>
      <c r="B35" s="43" t="s">
        <v>135</v>
      </c>
      <c r="C35" s="40"/>
      <c r="D35" s="44"/>
      <c r="E35" s="45" t="s">
        <v>34</v>
      </c>
      <c r="F35" s="97">
        <v>22.8</v>
      </c>
      <c r="G35" s="98">
        <v>0.1</v>
      </c>
      <c r="H35" s="99">
        <f t="shared" si="19"/>
        <v>25.080000000000002</v>
      </c>
      <c r="I35" s="31" t="s">
        <v>12</v>
      </c>
      <c r="J35" s="228">
        <v>0</v>
      </c>
      <c r="K35" s="228">
        <v>0</v>
      </c>
      <c r="L35" s="100">
        <f t="shared" si="15"/>
        <v>0</v>
      </c>
      <c r="M35" s="100">
        <f t="shared" si="16"/>
        <v>0</v>
      </c>
      <c r="N35" s="101">
        <f t="shared" si="17"/>
        <v>0</v>
      </c>
      <c r="O35" s="102">
        <f t="shared" si="18"/>
        <v>0</v>
      </c>
      <c r="P35" s="85"/>
      <c r="Q35" s="4"/>
      <c r="R35" s="4"/>
      <c r="S35" s="4"/>
      <c r="T35" s="4"/>
      <c r="U35" s="4"/>
      <c r="V35" s="4"/>
      <c r="W35" s="4"/>
      <c r="X35" s="4"/>
      <c r="Y35" s="4"/>
    </row>
    <row r="36" spans="1:25" x14ac:dyDescent="0.25">
      <c r="A36" s="23">
        <f>IF(F36&lt;&gt;"",1+MAX($A$6:A35),"")</f>
        <v>18</v>
      </c>
      <c r="B36" s="43" t="s">
        <v>135</v>
      </c>
      <c r="C36" s="40"/>
      <c r="D36" s="44"/>
      <c r="E36" s="45" t="s">
        <v>39</v>
      </c>
      <c r="F36" s="97">
        <v>13.4</v>
      </c>
      <c r="G36" s="98">
        <v>0.1</v>
      </c>
      <c r="H36" s="99">
        <f t="shared" ref="H36" si="21">F36*(1+G36)</f>
        <v>14.740000000000002</v>
      </c>
      <c r="I36" s="31" t="s">
        <v>12</v>
      </c>
      <c r="J36" s="103">
        <f t="shared" ref="J36:K36" si="22">J$14</f>
        <v>0</v>
      </c>
      <c r="K36" s="103">
        <f t="shared" si="22"/>
        <v>0</v>
      </c>
      <c r="L36" s="100">
        <f t="shared" si="15"/>
        <v>0</v>
      </c>
      <c r="M36" s="100">
        <f t="shared" si="16"/>
        <v>0</v>
      </c>
      <c r="N36" s="101">
        <f t="shared" si="17"/>
        <v>0</v>
      </c>
      <c r="O36" s="102">
        <f t="shared" si="18"/>
        <v>0</v>
      </c>
      <c r="P36" s="85"/>
      <c r="Q36" s="4"/>
      <c r="R36" s="4"/>
      <c r="S36" s="4"/>
      <c r="T36" s="4"/>
      <c r="U36" s="4"/>
      <c r="V36" s="4"/>
      <c r="W36" s="4"/>
      <c r="X36" s="4"/>
      <c r="Y36" s="4"/>
    </row>
    <row r="37" spans="1:25" x14ac:dyDescent="0.25">
      <c r="A37" s="23">
        <f>IF(F37&lt;&gt;"",1+MAX($A$6:A36),"")</f>
        <v>19</v>
      </c>
      <c r="B37" s="43" t="s">
        <v>135</v>
      </c>
      <c r="C37" s="40"/>
      <c r="D37" s="44"/>
      <c r="E37" s="45" t="s">
        <v>36</v>
      </c>
      <c r="F37" s="97">
        <v>59.5</v>
      </c>
      <c r="G37" s="98">
        <v>0.1</v>
      </c>
      <c r="H37" s="99">
        <f t="shared" ref="H37" si="23">F37*(1+G37)</f>
        <v>65.45</v>
      </c>
      <c r="I37" s="31" t="s">
        <v>12</v>
      </c>
      <c r="J37" s="103">
        <f t="shared" ref="J37:K37" si="24">J$12</f>
        <v>0</v>
      </c>
      <c r="K37" s="103">
        <f t="shared" si="24"/>
        <v>0</v>
      </c>
      <c r="L37" s="100">
        <f t="shared" si="15"/>
        <v>0</v>
      </c>
      <c r="M37" s="100">
        <f t="shared" si="16"/>
        <v>0</v>
      </c>
      <c r="N37" s="101">
        <f t="shared" si="17"/>
        <v>0</v>
      </c>
      <c r="O37" s="102">
        <f t="shared" si="18"/>
        <v>0</v>
      </c>
      <c r="P37" s="85"/>
      <c r="Q37" s="4"/>
      <c r="R37" s="4"/>
      <c r="S37" s="4"/>
      <c r="T37" s="4"/>
      <c r="U37" s="4"/>
      <c r="V37" s="4"/>
      <c r="W37" s="4"/>
      <c r="X37" s="4"/>
      <c r="Y37" s="4"/>
    </row>
    <row r="38" spans="1:25" x14ac:dyDescent="0.25">
      <c r="A38" s="23">
        <f>IF(F38&lt;&gt;"",1+MAX($A$6:A37),"")</f>
        <v>20</v>
      </c>
      <c r="B38" s="43" t="s">
        <v>135</v>
      </c>
      <c r="C38" s="40"/>
      <c r="D38" s="46"/>
      <c r="E38" s="45" t="s">
        <v>32</v>
      </c>
      <c r="F38" s="88">
        <v>143.30000000000001</v>
      </c>
      <c r="G38" s="98">
        <v>0.1</v>
      </c>
      <c r="H38" s="99">
        <f t="shared" ref="H38" si="25">F38*(1+G38)</f>
        <v>157.63000000000002</v>
      </c>
      <c r="I38" s="31" t="s">
        <v>12</v>
      </c>
      <c r="J38" s="103">
        <f t="shared" ref="J38:K38" si="26">J$13</f>
        <v>0</v>
      </c>
      <c r="K38" s="103">
        <f t="shared" si="26"/>
        <v>0</v>
      </c>
      <c r="L38" s="100">
        <f t="shared" si="15"/>
        <v>0</v>
      </c>
      <c r="M38" s="100">
        <f t="shared" si="16"/>
        <v>0</v>
      </c>
      <c r="N38" s="101">
        <f t="shared" si="17"/>
        <v>0</v>
      </c>
      <c r="O38" s="102">
        <f t="shared" si="18"/>
        <v>0</v>
      </c>
      <c r="P38" s="92"/>
      <c r="Q38" s="4"/>
      <c r="R38" s="4"/>
      <c r="S38" s="4"/>
      <c r="T38" s="4"/>
      <c r="U38" s="4"/>
      <c r="V38" s="4"/>
      <c r="W38" s="4"/>
      <c r="X38" s="4"/>
      <c r="Y38" s="4"/>
    </row>
    <row r="39" spans="1:25" ht="16.5" thickBot="1" x14ac:dyDescent="0.3">
      <c r="A39" s="23" t="str">
        <f>IF(F39&lt;&gt;"",1+MAX($A$6:A38),"")</f>
        <v/>
      </c>
      <c r="B39" s="31"/>
      <c r="C39" s="40"/>
      <c r="D39" s="46"/>
      <c r="E39" s="47"/>
      <c r="F39" s="88"/>
      <c r="G39" s="96"/>
      <c r="H39" s="88"/>
      <c r="I39" s="89"/>
      <c r="J39" s="90"/>
      <c r="K39" s="90"/>
      <c r="L39" s="90"/>
      <c r="M39" s="90"/>
      <c r="N39" s="90"/>
      <c r="O39" s="91"/>
      <c r="P39" s="92"/>
      <c r="Q39" s="4"/>
      <c r="R39" s="4"/>
      <c r="S39" s="4"/>
      <c r="T39" s="4"/>
      <c r="U39" s="4"/>
      <c r="V39" s="4"/>
      <c r="W39" s="4"/>
      <c r="X39" s="4"/>
      <c r="Y39" s="4"/>
    </row>
    <row r="40" spans="1:25" ht="16.5" customHeight="1" thickBot="1" x14ac:dyDescent="0.3">
      <c r="A40" s="23" t="str">
        <f>IF(F40&lt;&gt;"",1+MAX($A$6:A39),"")</f>
        <v/>
      </c>
      <c r="B40" s="39"/>
      <c r="C40" s="40"/>
      <c r="D40" s="48"/>
      <c r="E40" s="49" t="s">
        <v>26</v>
      </c>
      <c r="F40" s="104"/>
      <c r="G40" s="96"/>
      <c r="H40" s="88"/>
      <c r="I40" s="89"/>
      <c r="J40" s="90"/>
      <c r="K40" s="82"/>
      <c r="L40" s="82"/>
      <c r="M40" s="82"/>
      <c r="N40" s="83"/>
      <c r="O40" s="84"/>
      <c r="P40" s="85"/>
      <c r="Q40" s="6"/>
      <c r="R40" s="6"/>
      <c r="S40" s="6"/>
      <c r="T40" s="4"/>
      <c r="U40" s="4"/>
      <c r="V40" s="4"/>
      <c r="W40" s="4"/>
      <c r="X40" s="4"/>
      <c r="Y40" s="4"/>
    </row>
    <row r="41" spans="1:25" x14ac:dyDescent="0.25">
      <c r="A41" s="23">
        <f>IF(F41&lt;&gt;"",1+MAX($A$6:A40),"")</f>
        <v>21</v>
      </c>
      <c r="B41" s="43" t="s">
        <v>133</v>
      </c>
      <c r="C41" s="40"/>
      <c r="D41" s="44"/>
      <c r="E41" s="45" t="s">
        <v>37</v>
      </c>
      <c r="F41" s="97">
        <f>10+3*3+7*14+8.5*6+8*4</f>
        <v>200</v>
      </c>
      <c r="G41" s="98">
        <v>0.1</v>
      </c>
      <c r="H41" s="99">
        <f t="shared" ref="H41" si="27">F41*(1+G41)</f>
        <v>220.00000000000003</v>
      </c>
      <c r="I41" s="31" t="s">
        <v>12</v>
      </c>
      <c r="J41" s="103">
        <f t="shared" ref="J41:K41" si="28">J$12</f>
        <v>0</v>
      </c>
      <c r="K41" s="103">
        <f t="shared" si="28"/>
        <v>0</v>
      </c>
      <c r="L41" s="100">
        <f>J41*H41</f>
        <v>0</v>
      </c>
      <c r="M41" s="100">
        <f>K41*H41</f>
        <v>0</v>
      </c>
      <c r="N41" s="101">
        <f t="shared" ref="N41:N45" si="29">J41+K41</f>
        <v>0</v>
      </c>
      <c r="O41" s="102">
        <f>N41*H41</f>
        <v>0</v>
      </c>
      <c r="P41" s="85"/>
      <c r="Q41" s="4"/>
      <c r="R41" s="4"/>
      <c r="S41" s="4"/>
      <c r="T41" s="4"/>
      <c r="U41" s="4"/>
      <c r="V41" s="4"/>
      <c r="W41" s="4"/>
      <c r="X41" s="4"/>
      <c r="Y41" s="4"/>
    </row>
    <row r="42" spans="1:25" x14ac:dyDescent="0.25">
      <c r="A42" s="23">
        <f>IF(F42&lt;&gt;"",1+MAX($A$6:A41),"")</f>
        <v>22</v>
      </c>
      <c r="B42" s="43" t="s">
        <v>133</v>
      </c>
      <c r="C42" s="40"/>
      <c r="D42" s="44"/>
      <c r="E42" s="45" t="s">
        <v>27</v>
      </c>
      <c r="F42" s="97">
        <f>10+8</f>
        <v>18</v>
      </c>
      <c r="G42" s="98">
        <v>0.1</v>
      </c>
      <c r="H42" s="99">
        <f t="shared" ref="H42:H43" si="30">F42*(1+G42)</f>
        <v>19.8</v>
      </c>
      <c r="I42" s="31" t="s">
        <v>12</v>
      </c>
      <c r="J42" s="103">
        <f t="shared" ref="J42:K42" si="31">J$13</f>
        <v>0</v>
      </c>
      <c r="K42" s="103">
        <f t="shared" si="31"/>
        <v>0</v>
      </c>
      <c r="L42" s="100">
        <f>J42*H42</f>
        <v>0</v>
      </c>
      <c r="M42" s="100">
        <f>K42*H42</f>
        <v>0</v>
      </c>
      <c r="N42" s="101">
        <f t="shared" si="29"/>
        <v>0</v>
      </c>
      <c r="O42" s="102">
        <f>N42*H42</f>
        <v>0</v>
      </c>
      <c r="P42" s="85"/>
      <c r="Q42" s="4"/>
      <c r="R42" s="4"/>
      <c r="S42" s="4"/>
      <c r="T42" s="4"/>
      <c r="U42" s="4"/>
      <c r="V42" s="4"/>
      <c r="W42" s="4"/>
      <c r="X42" s="4"/>
      <c r="Y42" s="4"/>
    </row>
    <row r="43" spans="1:25" x14ac:dyDescent="0.25">
      <c r="A43" s="23">
        <f>IF(F43&lt;&gt;"",1+MAX($A$6:A42),"")</f>
        <v>23</v>
      </c>
      <c r="B43" s="43" t="s">
        <v>133</v>
      </c>
      <c r="C43" s="40"/>
      <c r="D43" s="44"/>
      <c r="E43" s="45" t="s">
        <v>42</v>
      </c>
      <c r="F43" s="97">
        <v>10</v>
      </c>
      <c r="G43" s="98">
        <v>0.1</v>
      </c>
      <c r="H43" s="99">
        <f t="shared" si="30"/>
        <v>11</v>
      </c>
      <c r="I43" s="31" t="s">
        <v>12</v>
      </c>
      <c r="J43" s="103">
        <f t="shared" ref="J43:K43" si="32">J$14</f>
        <v>0</v>
      </c>
      <c r="K43" s="103">
        <f t="shared" si="32"/>
        <v>0</v>
      </c>
      <c r="L43" s="100">
        <f>J43*H43</f>
        <v>0</v>
      </c>
      <c r="M43" s="100">
        <f>K43*H43</f>
        <v>0</v>
      </c>
      <c r="N43" s="101">
        <f t="shared" si="29"/>
        <v>0</v>
      </c>
      <c r="O43" s="102">
        <f>N43*H43</f>
        <v>0</v>
      </c>
      <c r="P43" s="85"/>
      <c r="Q43" s="4"/>
      <c r="R43" s="4"/>
      <c r="S43" s="4"/>
      <c r="T43" s="4"/>
      <c r="U43" s="4"/>
      <c r="V43" s="4"/>
      <c r="W43" s="4"/>
      <c r="X43" s="4"/>
      <c r="Y43" s="4"/>
    </row>
    <row r="44" spans="1:25" x14ac:dyDescent="0.25">
      <c r="A44" s="23">
        <f>IF(F44&lt;&gt;"",1+MAX($A$6:A43),"")</f>
        <v>24</v>
      </c>
      <c r="B44" s="43" t="s">
        <v>133</v>
      </c>
      <c r="C44" s="40"/>
      <c r="D44" s="46"/>
      <c r="E44" s="45" t="s">
        <v>38</v>
      </c>
      <c r="F44" s="88">
        <f>10+3*3+7*14</f>
        <v>117</v>
      </c>
      <c r="G44" s="98">
        <v>0.1</v>
      </c>
      <c r="H44" s="99">
        <f t="shared" ref="H44" si="33">F44*(1+G44)</f>
        <v>128.70000000000002</v>
      </c>
      <c r="I44" s="31" t="s">
        <v>12</v>
      </c>
      <c r="J44" s="103">
        <f t="shared" ref="J44:K44" si="34">J$12</f>
        <v>0</v>
      </c>
      <c r="K44" s="103">
        <f t="shared" si="34"/>
        <v>0</v>
      </c>
      <c r="L44" s="100">
        <f>J44*H44</f>
        <v>0</v>
      </c>
      <c r="M44" s="100">
        <f>K44*H44</f>
        <v>0</v>
      </c>
      <c r="N44" s="101">
        <f t="shared" si="29"/>
        <v>0</v>
      </c>
      <c r="O44" s="102">
        <f>N44*H44</f>
        <v>0</v>
      </c>
      <c r="P44" s="92"/>
      <c r="Q44" s="4"/>
      <c r="R44" s="4"/>
      <c r="S44" s="4"/>
      <c r="T44" s="4"/>
      <c r="U44" s="4"/>
      <c r="V44" s="4"/>
      <c r="W44" s="4"/>
      <c r="X44" s="4"/>
      <c r="Y44" s="4"/>
    </row>
    <row r="45" spans="1:25" x14ac:dyDescent="0.25">
      <c r="A45" s="23">
        <f>IF(F45&lt;&gt;"",1+MAX($A$6:A44),"")</f>
        <v>25</v>
      </c>
      <c r="B45" s="43" t="s">
        <v>133</v>
      </c>
      <c r="C45" s="40"/>
      <c r="D45" s="44"/>
      <c r="E45" s="45" t="s">
        <v>33</v>
      </c>
      <c r="F45" s="97">
        <v>8</v>
      </c>
      <c r="G45" s="98">
        <v>0.1</v>
      </c>
      <c r="H45" s="99">
        <f>F45*(1+G45)</f>
        <v>8.8000000000000007</v>
      </c>
      <c r="I45" s="31" t="s">
        <v>12</v>
      </c>
      <c r="J45" s="103">
        <f t="shared" ref="J45:K45" si="35">J$13</f>
        <v>0</v>
      </c>
      <c r="K45" s="103">
        <f t="shared" si="35"/>
        <v>0</v>
      </c>
      <c r="L45" s="100">
        <f>J45*H45</f>
        <v>0</v>
      </c>
      <c r="M45" s="100">
        <f>K45*H45</f>
        <v>0</v>
      </c>
      <c r="N45" s="101">
        <f t="shared" si="29"/>
        <v>0</v>
      </c>
      <c r="O45" s="102">
        <f>N45*H45</f>
        <v>0</v>
      </c>
      <c r="P45" s="85"/>
      <c r="Q45" s="4"/>
      <c r="R45" s="4"/>
      <c r="S45" s="4"/>
      <c r="T45" s="4"/>
      <c r="U45" s="4"/>
      <c r="V45" s="4"/>
      <c r="W45" s="4"/>
      <c r="X45" s="4"/>
      <c r="Y45" s="4"/>
    </row>
    <row r="46" spans="1:25" ht="16.5" thickBot="1" x14ac:dyDescent="0.3">
      <c r="A46" s="23" t="str">
        <f>IF(F46&lt;&gt;"",1+MAX($A$6:A45),"")</f>
        <v/>
      </c>
      <c r="B46" s="31"/>
      <c r="C46" s="40"/>
      <c r="D46" s="46"/>
      <c r="E46" s="47"/>
      <c r="F46" s="88"/>
      <c r="G46" s="96"/>
      <c r="H46" s="88"/>
      <c r="I46" s="89"/>
      <c r="J46" s="90"/>
      <c r="K46" s="90"/>
      <c r="L46" s="90"/>
      <c r="M46" s="90"/>
      <c r="N46" s="90"/>
      <c r="O46" s="91"/>
      <c r="P46" s="92"/>
      <c r="Q46" s="4"/>
      <c r="R46" s="4"/>
      <c r="S46" s="4"/>
      <c r="T46" s="4"/>
      <c r="U46" s="4"/>
      <c r="V46" s="4"/>
      <c r="W46" s="4"/>
      <c r="X46" s="4"/>
      <c r="Y46" s="4"/>
    </row>
    <row r="47" spans="1:25" ht="16.5" customHeight="1" thickBot="1" x14ac:dyDescent="0.3">
      <c r="A47" s="23" t="str">
        <f>IF(F47&lt;&gt;"",1+MAX($A$6:A46),"")</f>
        <v/>
      </c>
      <c r="B47" s="39"/>
      <c r="C47" s="40"/>
      <c r="D47" s="48"/>
      <c r="E47" s="49" t="s">
        <v>31</v>
      </c>
      <c r="F47" s="104"/>
      <c r="G47" s="96"/>
      <c r="H47" s="88"/>
      <c r="I47" s="89"/>
      <c r="J47" s="90"/>
      <c r="K47" s="82"/>
      <c r="L47" s="82"/>
      <c r="M47" s="82"/>
      <c r="N47" s="83"/>
      <c r="O47" s="84"/>
      <c r="P47" s="85"/>
      <c r="Q47" s="6"/>
      <c r="R47" s="6"/>
      <c r="S47" s="6"/>
      <c r="T47" s="4"/>
      <c r="U47" s="4"/>
      <c r="V47" s="4"/>
      <c r="W47" s="4"/>
      <c r="X47" s="4"/>
      <c r="Y47" s="4"/>
    </row>
    <row r="48" spans="1:25" ht="33.75" customHeight="1" x14ac:dyDescent="0.25">
      <c r="A48" s="23">
        <f>IF(F48&lt;&gt;"",1+MAX($A$6:A47),"")</f>
        <v>26</v>
      </c>
      <c r="B48" s="43" t="s">
        <v>136</v>
      </c>
      <c r="C48" s="50"/>
      <c r="D48" s="52"/>
      <c r="E48" s="53" t="s">
        <v>141</v>
      </c>
      <c r="F48" s="97">
        <v>850</v>
      </c>
      <c r="G48" s="98">
        <v>0.1</v>
      </c>
      <c r="H48" s="99">
        <f>F48*(1+G48)</f>
        <v>935.00000000000011</v>
      </c>
      <c r="I48" s="31" t="s">
        <v>12</v>
      </c>
      <c r="J48" s="228">
        <v>0</v>
      </c>
      <c r="K48" s="228">
        <v>0</v>
      </c>
      <c r="L48" s="100">
        <f>J48*H48</f>
        <v>0</v>
      </c>
      <c r="M48" s="100">
        <f>K48*H48</f>
        <v>0</v>
      </c>
      <c r="N48" s="101">
        <f>J48+K48</f>
        <v>0</v>
      </c>
      <c r="O48" s="102">
        <f>N48*H48</f>
        <v>0</v>
      </c>
      <c r="P48" s="85"/>
      <c r="Q48" s="4"/>
      <c r="R48" s="4"/>
      <c r="S48" s="4"/>
      <c r="T48" s="4"/>
      <c r="U48" s="4"/>
      <c r="V48" s="4"/>
      <c r="W48" s="4"/>
      <c r="X48" s="4"/>
      <c r="Y48" s="4"/>
    </row>
    <row r="49" spans="1:25" ht="16.5" thickBot="1" x14ac:dyDescent="0.3">
      <c r="A49" s="23" t="str">
        <f>IF(F49&lt;&gt;"",1+MAX($A$6:A48),"")</f>
        <v/>
      </c>
      <c r="B49" s="31"/>
      <c r="C49" s="40"/>
      <c r="D49" s="46"/>
      <c r="E49" s="54"/>
      <c r="F49" s="88"/>
      <c r="G49" s="96"/>
      <c r="H49" s="88"/>
      <c r="I49" s="89"/>
      <c r="J49" s="90"/>
      <c r="K49" s="90"/>
      <c r="L49" s="90"/>
      <c r="M49" s="90"/>
      <c r="N49" s="90"/>
      <c r="O49" s="91"/>
      <c r="P49" s="92"/>
      <c r="Q49" s="4"/>
      <c r="R49" s="4"/>
      <c r="S49" s="4"/>
      <c r="T49" s="4"/>
      <c r="U49" s="4"/>
      <c r="V49" s="4"/>
      <c r="W49" s="4"/>
      <c r="X49" s="4"/>
      <c r="Y49" s="4"/>
    </row>
    <row r="50" spans="1:25" ht="16.5" customHeight="1" thickBot="1" x14ac:dyDescent="0.3">
      <c r="A50" s="23" t="str">
        <f>IF(F50&lt;&gt;"",1+MAX($A$6:A49),"")</f>
        <v/>
      </c>
      <c r="B50" s="39"/>
      <c r="C50" s="40"/>
      <c r="D50" s="48"/>
      <c r="E50" s="49" t="s">
        <v>45</v>
      </c>
      <c r="F50" s="104"/>
      <c r="G50" s="96"/>
      <c r="H50" s="88"/>
      <c r="I50" s="89"/>
      <c r="J50" s="90"/>
      <c r="K50" s="82"/>
      <c r="L50" s="82"/>
      <c r="M50" s="82"/>
      <c r="N50" s="83"/>
      <c r="O50" s="84"/>
      <c r="P50" s="85"/>
      <c r="Q50" s="6"/>
      <c r="R50" s="6"/>
      <c r="S50" s="6"/>
      <c r="T50" s="4"/>
      <c r="U50" s="4"/>
      <c r="V50" s="4"/>
      <c r="W50" s="4"/>
      <c r="X50" s="4"/>
      <c r="Y50" s="4"/>
    </row>
    <row r="51" spans="1:25" x14ac:dyDescent="0.25">
      <c r="A51" s="23">
        <f>IF(F51&lt;&gt;"",1+MAX($A$6:A50),"")</f>
        <v>27</v>
      </c>
      <c r="B51" s="43" t="s">
        <v>135</v>
      </c>
      <c r="C51" s="50"/>
      <c r="D51" s="50"/>
      <c r="E51" s="51" t="s">
        <v>83</v>
      </c>
      <c r="F51" s="97">
        <v>98</v>
      </c>
      <c r="G51" s="98">
        <v>0</v>
      </c>
      <c r="H51" s="99">
        <f>F51*(1+G51)</f>
        <v>98</v>
      </c>
      <c r="I51" s="31" t="s">
        <v>13</v>
      </c>
      <c r="J51" s="103">
        <f t="shared" ref="J51:K51" si="36">J$26</f>
        <v>0</v>
      </c>
      <c r="K51" s="103">
        <f t="shared" si="36"/>
        <v>0</v>
      </c>
      <c r="L51" s="100">
        <f t="shared" ref="L51:L59" si="37">J51*H51</f>
        <v>0</v>
      </c>
      <c r="M51" s="100">
        <f t="shared" ref="M51:M59" si="38">K51*H51</f>
        <v>0</v>
      </c>
      <c r="N51" s="101">
        <f t="shared" ref="N51:N59" si="39">J51+K51</f>
        <v>0</v>
      </c>
      <c r="O51" s="102">
        <f t="shared" ref="O51:O59" si="40">N51*H51</f>
        <v>0</v>
      </c>
      <c r="P51" s="85"/>
      <c r="Q51" s="4"/>
      <c r="R51" s="4"/>
      <c r="S51" s="4"/>
      <c r="T51" s="4"/>
      <c r="U51" s="4"/>
      <c r="V51" s="4"/>
      <c r="W51" s="4"/>
      <c r="X51" s="4"/>
      <c r="Y51" s="4"/>
    </row>
    <row r="52" spans="1:25" x14ac:dyDescent="0.25">
      <c r="A52" s="23">
        <f>IF(F52&lt;&gt;"",1+MAX($A$6:A51),"")</f>
        <v>28</v>
      </c>
      <c r="B52" s="43" t="s">
        <v>135</v>
      </c>
      <c r="C52" s="50"/>
      <c r="D52" s="50"/>
      <c r="E52" s="51" t="s">
        <v>84</v>
      </c>
      <c r="F52" s="97">
        <v>5</v>
      </c>
      <c r="G52" s="98">
        <v>0</v>
      </c>
      <c r="H52" s="99">
        <f t="shared" ref="H52:H54" si="41">F52*(1+G52)</f>
        <v>5</v>
      </c>
      <c r="I52" s="31" t="s">
        <v>13</v>
      </c>
      <c r="J52" s="103">
        <f t="shared" ref="J52:K52" si="42">J$27</f>
        <v>0</v>
      </c>
      <c r="K52" s="103">
        <f t="shared" si="42"/>
        <v>0</v>
      </c>
      <c r="L52" s="100">
        <f t="shared" si="37"/>
        <v>0</v>
      </c>
      <c r="M52" s="100">
        <f t="shared" si="38"/>
        <v>0</v>
      </c>
      <c r="N52" s="101">
        <f t="shared" si="39"/>
        <v>0</v>
      </c>
      <c r="O52" s="102">
        <f t="shared" si="40"/>
        <v>0</v>
      </c>
      <c r="P52" s="85"/>
      <c r="Q52" s="4"/>
      <c r="R52" s="4"/>
      <c r="S52" s="4"/>
      <c r="T52" s="4"/>
      <c r="U52" s="4"/>
      <c r="V52" s="4"/>
      <c r="W52" s="4"/>
      <c r="X52" s="4"/>
      <c r="Y52" s="4"/>
    </row>
    <row r="53" spans="1:25" x14ac:dyDescent="0.25">
      <c r="A53" s="23">
        <f>IF(F53&lt;&gt;"",1+MAX($A$6:A52),"")</f>
        <v>29</v>
      </c>
      <c r="B53" s="43" t="s">
        <v>135</v>
      </c>
      <c r="C53" s="50"/>
      <c r="D53" s="50"/>
      <c r="E53" s="51" t="s">
        <v>96</v>
      </c>
      <c r="F53" s="97">
        <v>1</v>
      </c>
      <c r="G53" s="98">
        <v>0</v>
      </c>
      <c r="H53" s="99">
        <f t="shared" si="41"/>
        <v>1</v>
      </c>
      <c r="I53" s="31" t="s">
        <v>13</v>
      </c>
      <c r="J53" s="228">
        <v>0</v>
      </c>
      <c r="K53" s="228">
        <v>0</v>
      </c>
      <c r="L53" s="100">
        <f t="shared" si="37"/>
        <v>0</v>
      </c>
      <c r="M53" s="100">
        <f t="shared" si="38"/>
        <v>0</v>
      </c>
      <c r="N53" s="101">
        <f t="shared" si="39"/>
        <v>0</v>
      </c>
      <c r="O53" s="102">
        <f t="shared" si="40"/>
        <v>0</v>
      </c>
      <c r="P53" s="85"/>
      <c r="Q53" s="4"/>
      <c r="R53" s="4"/>
      <c r="S53" s="4"/>
      <c r="T53" s="4"/>
      <c r="U53" s="4"/>
      <c r="V53" s="4"/>
      <c r="W53" s="4"/>
      <c r="X53" s="4"/>
      <c r="Y53" s="4"/>
    </row>
    <row r="54" spans="1:25" x14ac:dyDescent="0.25">
      <c r="A54" s="23">
        <f>IF(F54&lt;&gt;"",1+MAX($A$6:A53),"")</f>
        <v>30</v>
      </c>
      <c r="B54" s="43" t="s">
        <v>135</v>
      </c>
      <c r="C54" s="50"/>
      <c r="D54" s="50"/>
      <c r="E54" s="51" t="s">
        <v>86</v>
      </c>
      <c r="F54" s="97">
        <v>6</v>
      </c>
      <c r="G54" s="98">
        <v>0</v>
      </c>
      <c r="H54" s="99">
        <f t="shared" si="41"/>
        <v>6</v>
      </c>
      <c r="I54" s="31" t="s">
        <v>13</v>
      </c>
      <c r="J54" s="103">
        <f t="shared" ref="J54:K54" si="43">J$29</f>
        <v>0</v>
      </c>
      <c r="K54" s="103">
        <f t="shared" si="43"/>
        <v>0</v>
      </c>
      <c r="L54" s="100">
        <f t="shared" si="37"/>
        <v>0</v>
      </c>
      <c r="M54" s="100">
        <f t="shared" si="38"/>
        <v>0</v>
      </c>
      <c r="N54" s="101">
        <f t="shared" si="39"/>
        <v>0</v>
      </c>
      <c r="O54" s="102">
        <f t="shared" si="40"/>
        <v>0</v>
      </c>
      <c r="P54" s="85"/>
      <c r="Q54" s="4"/>
      <c r="R54" s="4"/>
      <c r="S54" s="4"/>
      <c r="T54" s="4"/>
      <c r="U54" s="4"/>
      <c r="V54" s="4"/>
      <c r="W54" s="4"/>
      <c r="X54" s="4"/>
      <c r="Y54" s="4"/>
    </row>
    <row r="55" spans="1:25" x14ac:dyDescent="0.25">
      <c r="A55" s="23">
        <f>IF(F55&lt;&gt;"",1+MAX($A$6:A54),"")</f>
        <v>31</v>
      </c>
      <c r="B55" s="43" t="s">
        <v>135</v>
      </c>
      <c r="C55" s="50"/>
      <c r="D55" s="50"/>
      <c r="E55" s="51" t="s">
        <v>97</v>
      </c>
      <c r="F55" s="97">
        <v>26</v>
      </c>
      <c r="G55" s="98">
        <v>0</v>
      </c>
      <c r="H55" s="99">
        <f>F55*(1+G55)</f>
        <v>26</v>
      </c>
      <c r="I55" s="31" t="s">
        <v>13</v>
      </c>
      <c r="J55" s="228">
        <v>0</v>
      </c>
      <c r="K55" s="228">
        <v>0</v>
      </c>
      <c r="L55" s="100">
        <f t="shared" si="37"/>
        <v>0</v>
      </c>
      <c r="M55" s="100">
        <f t="shared" si="38"/>
        <v>0</v>
      </c>
      <c r="N55" s="101">
        <f t="shared" si="39"/>
        <v>0</v>
      </c>
      <c r="O55" s="102">
        <f t="shared" si="40"/>
        <v>0</v>
      </c>
      <c r="P55" s="85"/>
      <c r="Q55" s="4"/>
      <c r="R55" s="4"/>
      <c r="S55" s="4"/>
      <c r="T55" s="4"/>
      <c r="U55" s="4"/>
      <c r="V55" s="4"/>
      <c r="W55" s="4"/>
      <c r="X55" s="4"/>
      <c r="Y55" s="4"/>
    </row>
    <row r="56" spans="1:25" x14ac:dyDescent="0.25">
      <c r="A56" s="23">
        <f>IF(F56&lt;&gt;"",1+MAX($A$6:A55),"")</f>
        <v>32</v>
      </c>
      <c r="B56" s="43" t="s">
        <v>135</v>
      </c>
      <c r="C56" s="50"/>
      <c r="D56" s="50"/>
      <c r="E56" s="51" t="s">
        <v>98</v>
      </c>
      <c r="F56" s="97">
        <v>4</v>
      </c>
      <c r="G56" s="98">
        <v>0</v>
      </c>
      <c r="H56" s="99">
        <f t="shared" ref="H56:H58" si="44">F56*(1+G56)</f>
        <v>4</v>
      </c>
      <c r="I56" s="31" t="s">
        <v>13</v>
      </c>
      <c r="J56" s="228">
        <v>0</v>
      </c>
      <c r="K56" s="228">
        <v>0</v>
      </c>
      <c r="L56" s="100">
        <f t="shared" si="37"/>
        <v>0</v>
      </c>
      <c r="M56" s="100">
        <f t="shared" si="38"/>
        <v>0</v>
      </c>
      <c r="N56" s="101">
        <f t="shared" si="39"/>
        <v>0</v>
      </c>
      <c r="O56" s="102">
        <f t="shared" si="40"/>
        <v>0</v>
      </c>
      <c r="P56" s="85"/>
      <c r="Q56" s="4"/>
      <c r="R56" s="4"/>
      <c r="S56" s="4"/>
      <c r="T56" s="4"/>
      <c r="U56" s="4"/>
      <c r="V56" s="4"/>
      <c r="W56" s="4"/>
      <c r="X56" s="4"/>
      <c r="Y56" s="4"/>
    </row>
    <row r="57" spans="1:25" x14ac:dyDescent="0.25">
      <c r="A57" s="23">
        <f>IF(F57&lt;&gt;"",1+MAX($A$6:A56),"")</f>
        <v>33</v>
      </c>
      <c r="B57" s="43" t="s">
        <v>135</v>
      </c>
      <c r="C57" s="50"/>
      <c r="D57" s="50"/>
      <c r="E57" s="51" t="s">
        <v>99</v>
      </c>
      <c r="F57" s="97">
        <v>1</v>
      </c>
      <c r="G57" s="98">
        <v>0</v>
      </c>
      <c r="H57" s="99">
        <f t="shared" si="44"/>
        <v>1</v>
      </c>
      <c r="I57" s="31" t="s">
        <v>13</v>
      </c>
      <c r="J57" s="228">
        <v>0</v>
      </c>
      <c r="K57" s="228">
        <v>0</v>
      </c>
      <c r="L57" s="100">
        <f t="shared" si="37"/>
        <v>0</v>
      </c>
      <c r="M57" s="100">
        <f t="shared" si="38"/>
        <v>0</v>
      </c>
      <c r="N57" s="101">
        <f t="shared" si="39"/>
        <v>0</v>
      </c>
      <c r="O57" s="102">
        <f t="shared" si="40"/>
        <v>0</v>
      </c>
      <c r="P57" s="85"/>
      <c r="Q57" s="4"/>
      <c r="R57" s="4"/>
      <c r="S57" s="4"/>
      <c r="T57" s="4"/>
      <c r="U57" s="4"/>
      <c r="V57" s="4"/>
      <c r="W57" s="4"/>
      <c r="X57" s="4"/>
      <c r="Y57" s="4"/>
    </row>
    <row r="58" spans="1:25" x14ac:dyDescent="0.25">
      <c r="A58" s="23">
        <f>IF(F58&lt;&gt;"",1+MAX($A$6:A57),"")</f>
        <v>34</v>
      </c>
      <c r="B58" s="43" t="s">
        <v>135</v>
      </c>
      <c r="C58" s="50"/>
      <c r="D58" s="50"/>
      <c r="E58" s="51" t="s">
        <v>100</v>
      </c>
      <c r="F58" s="97">
        <v>1</v>
      </c>
      <c r="G58" s="98">
        <v>0</v>
      </c>
      <c r="H58" s="99">
        <f t="shared" si="44"/>
        <v>1</v>
      </c>
      <c r="I58" s="31" t="s">
        <v>13</v>
      </c>
      <c r="J58" s="228">
        <v>0</v>
      </c>
      <c r="K58" s="228">
        <v>0</v>
      </c>
      <c r="L58" s="100">
        <f t="shared" si="37"/>
        <v>0</v>
      </c>
      <c r="M58" s="100">
        <f t="shared" si="38"/>
        <v>0</v>
      </c>
      <c r="N58" s="101">
        <f t="shared" si="39"/>
        <v>0</v>
      </c>
      <c r="O58" s="102">
        <f t="shared" si="40"/>
        <v>0</v>
      </c>
      <c r="P58" s="85"/>
      <c r="Q58" s="4"/>
      <c r="R58" s="4"/>
      <c r="S58" s="4"/>
      <c r="T58" s="4"/>
      <c r="U58" s="4"/>
      <c r="V58" s="4"/>
      <c r="W58" s="4"/>
      <c r="X58" s="4"/>
      <c r="Y58" s="4"/>
    </row>
    <row r="59" spans="1:25" x14ac:dyDescent="0.25">
      <c r="A59" s="23">
        <f>IF(F59&lt;&gt;"",1+MAX($A$6:A58),"")</f>
        <v>35</v>
      </c>
      <c r="B59" s="43" t="s">
        <v>135</v>
      </c>
      <c r="C59" s="50"/>
      <c r="D59" s="50"/>
      <c r="E59" s="51" t="s">
        <v>101</v>
      </c>
      <c r="F59" s="97">
        <v>1</v>
      </c>
      <c r="G59" s="98">
        <v>0</v>
      </c>
      <c r="H59" s="99">
        <f>F59*(1+G59)</f>
        <v>1</v>
      </c>
      <c r="I59" s="31" t="s">
        <v>13</v>
      </c>
      <c r="J59" s="228">
        <v>0</v>
      </c>
      <c r="K59" s="228">
        <v>0</v>
      </c>
      <c r="L59" s="100">
        <f t="shared" si="37"/>
        <v>0</v>
      </c>
      <c r="M59" s="100">
        <f t="shared" si="38"/>
        <v>0</v>
      </c>
      <c r="N59" s="101">
        <f t="shared" si="39"/>
        <v>0</v>
      </c>
      <c r="O59" s="102">
        <f t="shared" si="40"/>
        <v>0</v>
      </c>
      <c r="P59" s="85"/>
      <c r="Q59" s="4"/>
      <c r="R59" s="4"/>
      <c r="S59" s="4"/>
      <c r="T59" s="4"/>
      <c r="U59" s="4"/>
      <c r="V59" s="4"/>
      <c r="W59" s="4"/>
      <c r="X59" s="4"/>
      <c r="Y59" s="4"/>
    </row>
    <row r="60" spans="1:25" ht="16.5" thickBot="1" x14ac:dyDescent="0.3">
      <c r="A60" s="23" t="str">
        <f>IF(F60&lt;&gt;"",1+MAX($A$6:A59),"")</f>
        <v/>
      </c>
      <c r="B60" s="31"/>
      <c r="C60" s="40"/>
      <c r="D60" s="46"/>
      <c r="E60" s="47"/>
      <c r="F60" s="88"/>
      <c r="G60" s="96"/>
      <c r="H60" s="88"/>
      <c r="I60" s="89"/>
      <c r="J60" s="90"/>
      <c r="K60" s="90"/>
      <c r="L60" s="90"/>
      <c r="M60" s="90"/>
      <c r="N60" s="90"/>
      <c r="O60" s="91"/>
      <c r="P60" s="92"/>
      <c r="Q60" s="4"/>
      <c r="R60" s="4"/>
      <c r="S60" s="4"/>
      <c r="T60" s="4"/>
      <c r="U60" s="4"/>
      <c r="V60" s="4"/>
      <c r="W60" s="4"/>
      <c r="X60" s="4"/>
      <c r="Y60" s="4"/>
    </row>
    <row r="61" spans="1:25" ht="16.5" customHeight="1" thickBot="1" x14ac:dyDescent="0.3">
      <c r="A61" s="23" t="str">
        <f>IF(F61&lt;&gt;"",1+MAX($A$6:A60),"")</f>
        <v/>
      </c>
      <c r="B61" s="35"/>
      <c r="C61" s="36"/>
      <c r="D61" s="37"/>
      <c r="E61" s="38" t="s">
        <v>28</v>
      </c>
      <c r="F61" s="37"/>
      <c r="G61" s="93"/>
      <c r="H61" s="94"/>
      <c r="I61" s="89"/>
      <c r="J61" s="90"/>
      <c r="K61" s="82"/>
      <c r="L61" s="82"/>
      <c r="M61" s="82"/>
      <c r="N61" s="83"/>
      <c r="O61" s="84"/>
      <c r="P61" s="85"/>
      <c r="Q61" s="6"/>
      <c r="R61" s="6"/>
      <c r="S61" s="6"/>
      <c r="T61" s="4"/>
      <c r="U61" s="4"/>
      <c r="V61" s="4"/>
      <c r="W61" s="4"/>
      <c r="X61" s="4"/>
      <c r="Y61" s="4"/>
    </row>
    <row r="62" spans="1:25" x14ac:dyDescent="0.25">
      <c r="A62" s="23">
        <f>IF(F62&lt;&gt;"",1+MAX($A$6:A61),"")</f>
        <v>36</v>
      </c>
      <c r="B62" s="43" t="s">
        <v>133</v>
      </c>
      <c r="C62" s="50"/>
      <c r="D62" s="50"/>
      <c r="E62" s="51" t="s">
        <v>116</v>
      </c>
      <c r="F62" s="97">
        <v>44</v>
      </c>
      <c r="G62" s="98">
        <v>0</v>
      </c>
      <c r="H62" s="99">
        <f>F62*(1+G62)</f>
        <v>44</v>
      </c>
      <c r="I62" s="31" t="s">
        <v>13</v>
      </c>
      <c r="J62" s="228">
        <v>0</v>
      </c>
      <c r="K62" s="228">
        <v>0</v>
      </c>
      <c r="L62" s="100">
        <f t="shared" ref="L62:L69" si="45">J62*H62</f>
        <v>0</v>
      </c>
      <c r="M62" s="100">
        <f t="shared" ref="M62:M69" si="46">K62*H62</f>
        <v>0</v>
      </c>
      <c r="N62" s="101">
        <f t="shared" ref="N62:N69" si="47">J62+K62</f>
        <v>0</v>
      </c>
      <c r="O62" s="102">
        <f t="shared" ref="O62:O69" si="48">N62*H62</f>
        <v>0</v>
      </c>
      <c r="P62" s="85"/>
      <c r="Q62" s="4"/>
      <c r="R62" s="4"/>
      <c r="S62" s="4"/>
      <c r="T62" s="4"/>
      <c r="U62" s="4"/>
      <c r="V62" s="4"/>
      <c r="W62" s="4"/>
      <c r="X62" s="4"/>
      <c r="Y62" s="4"/>
    </row>
    <row r="63" spans="1:25" x14ac:dyDescent="0.25">
      <c r="A63" s="23">
        <f>IF(F63&lt;&gt;"",1+MAX($A$6:A62),"")</f>
        <v>37</v>
      </c>
      <c r="B63" s="43" t="s">
        <v>133</v>
      </c>
      <c r="C63" s="50"/>
      <c r="D63" s="50"/>
      <c r="E63" s="51" t="s">
        <v>119</v>
      </c>
      <c r="F63" s="97">
        <v>1</v>
      </c>
      <c r="G63" s="98">
        <v>0</v>
      </c>
      <c r="H63" s="99">
        <f>F63*(1+G63)</f>
        <v>1</v>
      </c>
      <c r="I63" s="31" t="s">
        <v>13</v>
      </c>
      <c r="J63" s="228">
        <v>0</v>
      </c>
      <c r="K63" s="228">
        <v>0</v>
      </c>
      <c r="L63" s="100">
        <f t="shared" si="45"/>
        <v>0</v>
      </c>
      <c r="M63" s="100">
        <f t="shared" si="46"/>
        <v>0</v>
      </c>
      <c r="N63" s="101">
        <f t="shared" si="47"/>
        <v>0</v>
      </c>
      <c r="O63" s="102">
        <f t="shared" si="48"/>
        <v>0</v>
      </c>
      <c r="P63" s="85"/>
      <c r="Q63" s="4"/>
      <c r="R63" s="4"/>
      <c r="S63" s="4"/>
      <c r="T63" s="4"/>
      <c r="U63" s="4"/>
      <c r="V63" s="4"/>
      <c r="W63" s="4"/>
      <c r="X63" s="4"/>
      <c r="Y63" s="4"/>
    </row>
    <row r="64" spans="1:25" x14ac:dyDescent="0.25">
      <c r="A64" s="23">
        <f>IF(F64&lt;&gt;"",1+MAX($A$6:A63),"")</f>
        <v>38</v>
      </c>
      <c r="B64" s="43" t="s">
        <v>133</v>
      </c>
      <c r="C64" s="50"/>
      <c r="D64" s="50"/>
      <c r="E64" s="51" t="s">
        <v>117</v>
      </c>
      <c r="F64" s="97">
        <v>1</v>
      </c>
      <c r="G64" s="98">
        <v>0</v>
      </c>
      <c r="H64" s="99">
        <f t="shared" ref="H64:H65" si="49">F64*(1+G64)</f>
        <v>1</v>
      </c>
      <c r="I64" s="31" t="s">
        <v>13</v>
      </c>
      <c r="J64" s="228">
        <v>0</v>
      </c>
      <c r="K64" s="228">
        <v>0</v>
      </c>
      <c r="L64" s="100">
        <f t="shared" si="45"/>
        <v>0</v>
      </c>
      <c r="M64" s="100">
        <f t="shared" si="46"/>
        <v>0</v>
      </c>
      <c r="N64" s="101">
        <f t="shared" si="47"/>
        <v>0</v>
      </c>
      <c r="O64" s="102">
        <f t="shared" si="48"/>
        <v>0</v>
      </c>
      <c r="P64" s="85"/>
      <c r="Q64" s="4"/>
      <c r="R64" s="4"/>
      <c r="S64" s="4"/>
      <c r="T64" s="4"/>
      <c r="U64" s="4"/>
      <c r="V64" s="4"/>
      <c r="W64" s="4"/>
      <c r="X64" s="4"/>
      <c r="Y64" s="4"/>
    </row>
    <row r="65" spans="1:25" x14ac:dyDescent="0.25">
      <c r="A65" s="23">
        <f>IF(F65&lt;&gt;"",1+MAX($A$6:A64),"")</f>
        <v>39</v>
      </c>
      <c r="B65" s="43" t="s">
        <v>133</v>
      </c>
      <c r="C65" s="50"/>
      <c r="D65" s="50"/>
      <c r="E65" s="51" t="s">
        <v>118</v>
      </c>
      <c r="F65" s="97">
        <v>1</v>
      </c>
      <c r="G65" s="98">
        <v>0</v>
      </c>
      <c r="H65" s="99">
        <f t="shared" si="49"/>
        <v>1</v>
      </c>
      <c r="I65" s="31" t="s">
        <v>13</v>
      </c>
      <c r="J65" s="228">
        <v>0</v>
      </c>
      <c r="K65" s="228">
        <v>0</v>
      </c>
      <c r="L65" s="100">
        <f t="shared" si="45"/>
        <v>0</v>
      </c>
      <c r="M65" s="100">
        <f t="shared" si="46"/>
        <v>0</v>
      </c>
      <c r="N65" s="101">
        <f t="shared" si="47"/>
        <v>0</v>
      </c>
      <c r="O65" s="102">
        <f t="shared" si="48"/>
        <v>0</v>
      </c>
      <c r="P65" s="85"/>
      <c r="Q65" s="4"/>
      <c r="R65" s="4"/>
      <c r="S65" s="4"/>
      <c r="T65" s="4"/>
      <c r="U65" s="4"/>
      <c r="V65" s="4"/>
      <c r="W65" s="4"/>
      <c r="X65" s="4"/>
      <c r="Y65" s="4"/>
    </row>
    <row r="66" spans="1:25" x14ac:dyDescent="0.25">
      <c r="A66" s="23">
        <f>IF(F66&lt;&gt;"",1+MAX($A$6:A65),"")</f>
        <v>40</v>
      </c>
      <c r="B66" s="43" t="s">
        <v>133</v>
      </c>
      <c r="C66" s="50"/>
      <c r="D66" s="50"/>
      <c r="E66" s="51" t="s">
        <v>120</v>
      </c>
      <c r="F66" s="97">
        <v>1</v>
      </c>
      <c r="G66" s="98">
        <v>0</v>
      </c>
      <c r="H66" s="99">
        <f>F66*(1+G66)</f>
        <v>1</v>
      </c>
      <c r="I66" s="31" t="s">
        <v>13</v>
      </c>
      <c r="J66" s="228">
        <v>0</v>
      </c>
      <c r="K66" s="228">
        <v>0</v>
      </c>
      <c r="L66" s="100">
        <f t="shared" si="45"/>
        <v>0</v>
      </c>
      <c r="M66" s="100">
        <f t="shared" si="46"/>
        <v>0</v>
      </c>
      <c r="N66" s="101">
        <f t="shared" si="47"/>
        <v>0</v>
      </c>
      <c r="O66" s="102">
        <f t="shared" si="48"/>
        <v>0</v>
      </c>
      <c r="P66" s="85"/>
      <c r="Q66" s="4"/>
      <c r="R66" s="4"/>
      <c r="S66" s="4"/>
      <c r="T66" s="4"/>
      <c r="U66" s="4"/>
      <c r="V66" s="4"/>
      <c r="W66" s="4"/>
      <c r="X66" s="4"/>
      <c r="Y66" s="4"/>
    </row>
    <row r="67" spans="1:25" x14ac:dyDescent="0.25">
      <c r="A67" s="23">
        <f>IF(F67&lt;&gt;"",1+MAX($A$6:A66),"")</f>
        <v>41</v>
      </c>
      <c r="B67" s="43" t="s">
        <v>133</v>
      </c>
      <c r="C67" s="50"/>
      <c r="D67" s="50"/>
      <c r="E67" s="51" t="s">
        <v>142</v>
      </c>
      <c r="F67" s="97">
        <v>4</v>
      </c>
      <c r="G67" s="98">
        <v>0</v>
      </c>
      <c r="H67" s="99">
        <f>F67*(1+G67)</f>
        <v>4</v>
      </c>
      <c r="I67" s="31" t="s">
        <v>13</v>
      </c>
      <c r="J67" s="228">
        <v>0</v>
      </c>
      <c r="K67" s="228">
        <v>0</v>
      </c>
      <c r="L67" s="100">
        <f t="shared" si="45"/>
        <v>0</v>
      </c>
      <c r="M67" s="100">
        <f t="shared" si="46"/>
        <v>0</v>
      </c>
      <c r="N67" s="101">
        <f t="shared" si="47"/>
        <v>0</v>
      </c>
      <c r="O67" s="102">
        <f t="shared" si="48"/>
        <v>0</v>
      </c>
      <c r="P67" s="85"/>
      <c r="Q67" s="4"/>
      <c r="R67" s="4"/>
      <c r="S67" s="4"/>
      <c r="T67" s="4"/>
      <c r="U67" s="4"/>
      <c r="V67" s="4"/>
      <c r="W67" s="4"/>
      <c r="X67" s="4"/>
      <c r="Y67" s="4"/>
    </row>
    <row r="68" spans="1:25" x14ac:dyDescent="0.25">
      <c r="A68" s="23">
        <f>IF(F68&lt;&gt;"",1+MAX($A$6:A67),"")</f>
        <v>42</v>
      </c>
      <c r="B68" s="43" t="s">
        <v>133</v>
      </c>
      <c r="C68" s="50"/>
      <c r="D68" s="50"/>
      <c r="E68" s="51" t="s">
        <v>138</v>
      </c>
      <c r="F68" s="97">
        <f>6+7</f>
        <v>13</v>
      </c>
      <c r="G68" s="98">
        <v>0</v>
      </c>
      <c r="H68" s="99">
        <f>F68*(1+G68)</f>
        <v>13</v>
      </c>
      <c r="I68" s="31" t="s">
        <v>13</v>
      </c>
      <c r="J68" s="228">
        <v>0</v>
      </c>
      <c r="K68" s="228">
        <v>0</v>
      </c>
      <c r="L68" s="100">
        <f t="shared" si="45"/>
        <v>0</v>
      </c>
      <c r="M68" s="100">
        <f t="shared" si="46"/>
        <v>0</v>
      </c>
      <c r="N68" s="101">
        <f t="shared" si="47"/>
        <v>0</v>
      </c>
      <c r="O68" s="102">
        <f t="shared" si="48"/>
        <v>0</v>
      </c>
      <c r="P68" s="85"/>
      <c r="Q68" s="4"/>
      <c r="R68" s="4"/>
      <c r="S68" s="4"/>
      <c r="T68" s="4"/>
      <c r="U68" s="4"/>
      <c r="V68" s="4"/>
      <c r="W68" s="4"/>
      <c r="X68" s="4"/>
      <c r="Y68" s="4"/>
    </row>
    <row r="69" spans="1:25" ht="31.5" x14ac:dyDescent="0.25">
      <c r="A69" s="23">
        <f>IF(F69&lt;&gt;"",1+MAX($A$6:A68),"")</f>
        <v>43</v>
      </c>
      <c r="B69" s="43" t="s">
        <v>133</v>
      </c>
      <c r="C69" s="50" t="s">
        <v>133</v>
      </c>
      <c r="D69" s="50"/>
      <c r="E69" s="55" t="s">
        <v>144</v>
      </c>
      <c r="F69" s="97">
        <v>1</v>
      </c>
      <c r="G69" s="98">
        <v>0</v>
      </c>
      <c r="H69" s="99">
        <f t="shared" ref="H69" si="50">F69*(1+G69)</f>
        <v>1</v>
      </c>
      <c r="I69" s="31" t="s">
        <v>13</v>
      </c>
      <c r="J69" s="228">
        <v>0</v>
      </c>
      <c r="K69" s="228">
        <v>0</v>
      </c>
      <c r="L69" s="100">
        <f t="shared" si="45"/>
        <v>0</v>
      </c>
      <c r="M69" s="100">
        <f t="shared" si="46"/>
        <v>0</v>
      </c>
      <c r="N69" s="101">
        <f t="shared" si="47"/>
        <v>0</v>
      </c>
      <c r="O69" s="102">
        <f t="shared" si="48"/>
        <v>0</v>
      </c>
      <c r="P69" s="85"/>
      <c r="Q69" s="4"/>
      <c r="R69" s="4"/>
      <c r="S69" s="4"/>
      <c r="T69" s="4"/>
      <c r="U69" s="4"/>
      <c r="V69" s="4"/>
      <c r="W69" s="4"/>
      <c r="X69" s="4"/>
      <c r="Y69" s="4"/>
    </row>
    <row r="70" spans="1:25" ht="16.5" thickBot="1" x14ac:dyDescent="0.3">
      <c r="A70" s="23" t="str">
        <f>IF(F70&lt;&gt;"",1+MAX($A$6:A69),"")</f>
        <v/>
      </c>
      <c r="B70" s="31"/>
      <c r="C70" s="40"/>
      <c r="D70" s="46"/>
      <c r="E70" s="54"/>
      <c r="F70" s="88"/>
      <c r="G70" s="96"/>
      <c r="H70" s="88"/>
      <c r="I70" s="89"/>
      <c r="J70" s="90"/>
      <c r="K70" s="90"/>
      <c r="L70" s="90"/>
      <c r="M70" s="90"/>
      <c r="N70" s="90"/>
      <c r="O70" s="91"/>
      <c r="P70" s="92"/>
      <c r="Q70" s="4"/>
      <c r="R70" s="4"/>
      <c r="S70" s="4"/>
      <c r="T70" s="4"/>
      <c r="U70" s="4"/>
      <c r="V70" s="4"/>
      <c r="W70" s="4"/>
      <c r="X70" s="4"/>
      <c r="Y70" s="4"/>
    </row>
    <row r="71" spans="1:25" ht="16.5" customHeight="1" thickBot="1" x14ac:dyDescent="0.3">
      <c r="A71" s="23" t="str">
        <f>IF(F71&lt;&gt;"",1+MAX($A$6:A70),"")</f>
        <v/>
      </c>
      <c r="B71" s="35"/>
      <c r="C71" s="36"/>
      <c r="D71" s="37"/>
      <c r="E71" s="38" t="s">
        <v>46</v>
      </c>
      <c r="F71" s="37"/>
      <c r="G71" s="93"/>
      <c r="H71" s="94"/>
      <c r="I71" s="89"/>
      <c r="J71" s="90"/>
      <c r="K71" s="82"/>
      <c r="L71" s="82"/>
      <c r="M71" s="82"/>
      <c r="N71" s="83"/>
      <c r="O71" s="84"/>
      <c r="P71" s="85"/>
      <c r="Q71" s="6"/>
      <c r="R71" s="6"/>
      <c r="S71" s="6"/>
      <c r="T71" s="4"/>
      <c r="U71" s="4"/>
      <c r="V71" s="4"/>
      <c r="W71" s="4"/>
      <c r="X71" s="4"/>
      <c r="Y71" s="4"/>
    </row>
    <row r="72" spans="1:25" x14ac:dyDescent="0.25">
      <c r="A72" s="23">
        <f>IF(F72&lt;&gt;"",1+MAX($A$6:A71),"")</f>
        <v>44</v>
      </c>
      <c r="B72" s="43" t="s">
        <v>136</v>
      </c>
      <c r="C72" s="50"/>
      <c r="D72" s="50"/>
      <c r="E72" s="51" t="s">
        <v>110</v>
      </c>
      <c r="F72" s="97">
        <v>1</v>
      </c>
      <c r="G72" s="98">
        <v>0</v>
      </c>
      <c r="H72" s="99">
        <f>F72*(1+G72)</f>
        <v>1</v>
      </c>
      <c r="I72" s="31" t="s">
        <v>13</v>
      </c>
      <c r="J72" s="228">
        <v>0</v>
      </c>
      <c r="K72" s="228">
        <v>0</v>
      </c>
      <c r="L72" s="100">
        <f>J72*H72</f>
        <v>0</v>
      </c>
      <c r="M72" s="100">
        <f>K72*H72</f>
        <v>0</v>
      </c>
      <c r="N72" s="101">
        <f t="shared" ref="N72:N73" si="51">J72+K72</f>
        <v>0</v>
      </c>
      <c r="O72" s="102">
        <f>N72*H72</f>
        <v>0</v>
      </c>
      <c r="P72" s="85"/>
      <c r="Q72" s="4"/>
      <c r="R72" s="4"/>
      <c r="S72" s="4"/>
      <c r="T72" s="4"/>
      <c r="U72" s="4"/>
      <c r="V72" s="4"/>
      <c r="W72" s="4"/>
      <c r="X72" s="4"/>
      <c r="Y72" s="4"/>
    </row>
    <row r="73" spans="1:25" x14ac:dyDescent="0.25">
      <c r="A73" s="23">
        <f>IF(F73&lt;&gt;"",1+MAX($A$6:A72),"")</f>
        <v>45</v>
      </c>
      <c r="B73" s="43" t="s">
        <v>136</v>
      </c>
      <c r="C73" s="50"/>
      <c r="D73" s="50"/>
      <c r="E73" s="51" t="s">
        <v>111</v>
      </c>
      <c r="F73" s="97">
        <v>18</v>
      </c>
      <c r="G73" s="98">
        <v>0</v>
      </c>
      <c r="H73" s="99">
        <f t="shared" ref="H73" si="52">F73*(1+G73)</f>
        <v>18</v>
      </c>
      <c r="I73" s="31" t="s">
        <v>13</v>
      </c>
      <c r="J73" s="228">
        <v>0</v>
      </c>
      <c r="K73" s="228">
        <v>0</v>
      </c>
      <c r="L73" s="100">
        <f>J73*H73</f>
        <v>0</v>
      </c>
      <c r="M73" s="100">
        <f>K73*H73</f>
        <v>0</v>
      </c>
      <c r="N73" s="101">
        <f t="shared" si="51"/>
        <v>0</v>
      </c>
      <c r="O73" s="102">
        <f>N73*H73</f>
        <v>0</v>
      </c>
      <c r="P73" s="85"/>
      <c r="Q73" s="4"/>
      <c r="R73" s="4"/>
      <c r="S73" s="4"/>
      <c r="T73" s="4"/>
      <c r="U73" s="4"/>
      <c r="V73" s="4"/>
      <c r="W73" s="4"/>
      <c r="X73" s="4"/>
      <c r="Y73" s="4"/>
    </row>
    <row r="74" spans="1:25" ht="16.5" thickBot="1" x14ac:dyDescent="0.3">
      <c r="A74" s="23" t="str">
        <f>IF(F74&lt;&gt;"",1+MAX($A$6:A73),"")</f>
        <v/>
      </c>
      <c r="B74" s="31"/>
      <c r="C74" s="40"/>
      <c r="D74" s="46"/>
      <c r="E74" s="58"/>
      <c r="F74" s="106"/>
      <c r="G74" s="107"/>
      <c r="H74" s="108"/>
      <c r="I74" s="109"/>
      <c r="J74" s="110"/>
      <c r="K74" s="110"/>
      <c r="L74" s="110"/>
      <c r="M74" s="110"/>
      <c r="N74" s="111"/>
      <c r="O74" s="112"/>
      <c r="P74" s="85"/>
      <c r="Q74" s="4"/>
      <c r="R74" s="4"/>
      <c r="S74" s="4"/>
      <c r="T74" s="4"/>
      <c r="U74" s="4"/>
      <c r="V74" s="4"/>
      <c r="W74" s="4"/>
      <c r="X74" s="4"/>
      <c r="Y74" s="4"/>
    </row>
    <row r="75" spans="1:25" ht="16.5" thickBot="1" x14ac:dyDescent="0.3">
      <c r="A75" s="23" t="str">
        <f>IF(F75&lt;&gt;"",1+MAX($A$6:A74),"")</f>
        <v/>
      </c>
      <c r="B75" s="31"/>
      <c r="C75" s="40"/>
      <c r="D75" s="46"/>
      <c r="E75" s="47" t="s">
        <v>157</v>
      </c>
      <c r="F75" s="88"/>
      <c r="G75" s="96"/>
      <c r="H75" s="88"/>
      <c r="I75" s="89"/>
      <c r="J75" s="90"/>
      <c r="K75" s="90"/>
      <c r="L75" s="113">
        <f>SUM(L6:L74)</f>
        <v>0</v>
      </c>
      <c r="M75" s="175">
        <f>SUM(M6:M74)</f>
        <v>0</v>
      </c>
      <c r="N75" s="174"/>
      <c r="O75" s="91"/>
      <c r="P75" s="114">
        <f>SUM(O8:O74)</f>
        <v>0</v>
      </c>
      <c r="Q75" s="4"/>
      <c r="R75" s="4"/>
      <c r="S75" s="4"/>
      <c r="T75" s="4"/>
      <c r="U75" s="4"/>
      <c r="V75" s="4"/>
      <c r="W75" s="4"/>
      <c r="X75" s="4"/>
      <c r="Y75" s="4"/>
    </row>
    <row r="76" spans="1:25" ht="16.5" thickBot="1" x14ac:dyDescent="0.3">
      <c r="A76" s="23" t="str">
        <f>IF(F76&lt;&gt;"",1+MAX($A$6:A75),"")</f>
        <v/>
      </c>
      <c r="B76" s="31"/>
      <c r="C76" s="40"/>
      <c r="D76" s="46"/>
      <c r="E76" s="47"/>
      <c r="F76" s="88"/>
      <c r="G76" s="96"/>
      <c r="H76" s="88"/>
      <c r="I76" s="89"/>
      <c r="J76" s="90"/>
      <c r="K76" s="90"/>
      <c r="L76" s="90"/>
      <c r="M76" s="90"/>
      <c r="N76" s="90"/>
      <c r="O76" s="91"/>
      <c r="P76" s="92"/>
      <c r="Q76" s="4"/>
      <c r="R76" s="4"/>
      <c r="S76" s="4"/>
      <c r="T76" s="4"/>
      <c r="U76" s="4"/>
      <c r="V76" s="4"/>
      <c r="W76" s="4"/>
      <c r="X76" s="4"/>
      <c r="Y76" s="4"/>
    </row>
    <row r="77" spans="1:25" ht="19.5" thickBot="1" x14ac:dyDescent="0.3">
      <c r="A77" s="23" t="str">
        <f>IF(F77&lt;&gt;"",1+MAX($A$6:A76),"")</f>
        <v/>
      </c>
      <c r="B77" s="27"/>
      <c r="C77" s="28"/>
      <c r="D77" s="29" t="s">
        <v>14</v>
      </c>
      <c r="E77" s="30" t="s">
        <v>29</v>
      </c>
      <c r="F77" s="29"/>
      <c r="G77" s="77"/>
      <c r="H77" s="78"/>
      <c r="I77" s="79"/>
      <c r="J77" s="80"/>
      <c r="K77" s="81"/>
      <c r="L77" s="82"/>
      <c r="M77" s="82"/>
      <c r="N77" s="83"/>
      <c r="O77" s="84"/>
      <c r="P77" s="85"/>
      <c r="Q77" s="6"/>
      <c r="R77" s="6"/>
      <c r="S77" s="6"/>
      <c r="T77" s="4"/>
      <c r="U77" s="4"/>
      <c r="V77" s="4"/>
      <c r="W77" s="4"/>
      <c r="X77" s="4"/>
      <c r="Y77" s="4"/>
    </row>
    <row r="78" spans="1:25" ht="48" thickBot="1" x14ac:dyDescent="0.3">
      <c r="A78" s="23" t="str">
        <f>IF(F78&lt;&gt;"",1+MAX($A$6:A77),"")</f>
        <v/>
      </c>
      <c r="B78" s="31"/>
      <c r="C78" s="56"/>
      <c r="D78" s="46"/>
      <c r="E78" s="57" t="s">
        <v>145</v>
      </c>
      <c r="F78" s="88"/>
      <c r="G78" s="96"/>
      <c r="H78" s="88"/>
      <c r="I78" s="89"/>
      <c r="J78" s="90"/>
      <c r="K78" s="90"/>
      <c r="L78" s="90"/>
      <c r="M78" s="90"/>
      <c r="N78" s="90"/>
      <c r="O78" s="91"/>
      <c r="P78" s="92"/>
      <c r="Q78" s="4"/>
      <c r="R78" s="4"/>
      <c r="S78" s="4"/>
      <c r="T78" s="4"/>
      <c r="U78" s="4"/>
      <c r="V78" s="4"/>
      <c r="W78" s="4"/>
      <c r="X78" s="4"/>
      <c r="Y78" s="4"/>
    </row>
    <row r="79" spans="1:25" ht="16.5" customHeight="1" thickBot="1" x14ac:dyDescent="0.3">
      <c r="A79" s="23" t="str">
        <f>IF(F79&lt;&gt;"",1+MAX($A$6:A78),"")</f>
        <v/>
      </c>
      <c r="B79" s="35"/>
      <c r="C79" s="36"/>
      <c r="D79" s="37"/>
      <c r="E79" s="38" t="s">
        <v>44</v>
      </c>
      <c r="F79" s="37"/>
      <c r="G79" s="93"/>
      <c r="H79" s="94"/>
      <c r="I79" s="89"/>
      <c r="J79" s="90"/>
      <c r="K79" s="82"/>
      <c r="L79" s="82"/>
      <c r="M79" s="82"/>
      <c r="N79" s="83"/>
      <c r="O79" s="84"/>
      <c r="P79" s="85"/>
      <c r="Q79" s="6"/>
      <c r="R79" s="6"/>
      <c r="S79" s="6"/>
      <c r="T79" s="4"/>
      <c r="U79" s="4"/>
      <c r="V79" s="4"/>
      <c r="W79" s="4"/>
      <c r="X79" s="4"/>
      <c r="Y79" s="4"/>
    </row>
    <row r="80" spans="1:25" ht="16.5" customHeight="1" thickBot="1" x14ac:dyDescent="0.3">
      <c r="A80" s="23" t="str">
        <f>IF(F80&lt;&gt;"",1+MAX($A$6:A79),"")</f>
        <v/>
      </c>
      <c r="B80" s="39"/>
      <c r="C80" s="40"/>
      <c r="D80" s="41"/>
      <c r="E80" s="42" t="s">
        <v>24</v>
      </c>
      <c r="F80" s="95"/>
      <c r="G80" s="96"/>
      <c r="H80" s="88"/>
      <c r="I80" s="89"/>
      <c r="J80" s="90"/>
      <c r="K80" s="82"/>
      <c r="L80" s="82"/>
      <c r="M80" s="82"/>
      <c r="N80" s="83"/>
      <c r="O80" s="84"/>
      <c r="P80" s="85"/>
      <c r="Q80" s="6"/>
      <c r="R80" s="6"/>
      <c r="S80" s="6"/>
      <c r="T80" s="4"/>
      <c r="U80" s="4"/>
      <c r="V80" s="4"/>
      <c r="W80" s="4"/>
      <c r="X80" s="4"/>
      <c r="Y80" s="4"/>
    </row>
    <row r="81" spans="1:25" x14ac:dyDescent="0.25">
      <c r="A81" s="23">
        <f>IF(F81&lt;&gt;"",1+MAX($A$6:A80),"")</f>
        <v>46</v>
      </c>
      <c r="B81" s="43" t="s">
        <v>137</v>
      </c>
      <c r="C81" s="40"/>
      <c r="D81" s="44"/>
      <c r="E81" s="45" t="s">
        <v>53</v>
      </c>
      <c r="F81" s="97">
        <v>97.5</v>
      </c>
      <c r="G81" s="98">
        <v>0.1</v>
      </c>
      <c r="H81" s="99">
        <f t="shared" ref="H81:H84" si="53">F81*(1+G81)</f>
        <v>107.25000000000001</v>
      </c>
      <c r="I81" s="31" t="s">
        <v>12</v>
      </c>
      <c r="J81" s="228">
        <v>0</v>
      </c>
      <c r="K81" s="228">
        <v>0</v>
      </c>
      <c r="L81" s="100">
        <f>J81*H81</f>
        <v>0</v>
      </c>
      <c r="M81" s="100">
        <f>K81*H81</f>
        <v>0</v>
      </c>
      <c r="N81" s="101">
        <f t="shared" ref="N81:N84" si="54">J81+K81</f>
        <v>0</v>
      </c>
      <c r="O81" s="102">
        <f>N81*H81</f>
        <v>0</v>
      </c>
      <c r="P81" s="85"/>
      <c r="Q81" s="4"/>
      <c r="R81" s="4"/>
      <c r="S81" s="4"/>
      <c r="T81" s="4"/>
      <c r="U81" s="4"/>
      <c r="V81" s="4"/>
      <c r="W81" s="4"/>
      <c r="X81" s="4"/>
      <c r="Y81" s="4"/>
    </row>
    <row r="82" spans="1:25" x14ac:dyDescent="0.25">
      <c r="A82" s="23">
        <f>IF(F82&lt;&gt;"",1+MAX($A$6:A81),"")</f>
        <v>47</v>
      </c>
      <c r="B82" s="43" t="s">
        <v>137</v>
      </c>
      <c r="C82" s="40"/>
      <c r="D82" s="44"/>
      <c r="E82" s="45" t="s">
        <v>54</v>
      </c>
      <c r="F82" s="97">
        <v>242.8</v>
      </c>
      <c r="G82" s="98">
        <v>0.1</v>
      </c>
      <c r="H82" s="99">
        <f t="shared" si="53"/>
        <v>267.08000000000004</v>
      </c>
      <c r="I82" s="31" t="s">
        <v>12</v>
      </c>
      <c r="J82" s="228">
        <v>0</v>
      </c>
      <c r="K82" s="228">
        <v>0</v>
      </c>
      <c r="L82" s="100">
        <f>J82*H82</f>
        <v>0</v>
      </c>
      <c r="M82" s="100">
        <f>K82*H82</f>
        <v>0</v>
      </c>
      <c r="N82" s="101">
        <f t="shared" si="54"/>
        <v>0</v>
      </c>
      <c r="O82" s="102">
        <f>N82*H82</f>
        <v>0</v>
      </c>
      <c r="P82" s="85"/>
      <c r="Q82" s="4"/>
      <c r="R82" s="4"/>
      <c r="S82" s="4"/>
      <c r="T82" s="4"/>
      <c r="U82" s="4"/>
      <c r="V82" s="4"/>
      <c r="W82" s="4"/>
      <c r="X82" s="4"/>
      <c r="Y82" s="4"/>
    </row>
    <row r="83" spans="1:25" x14ac:dyDescent="0.25">
      <c r="A83" s="23">
        <f>IF(F83&lt;&gt;"",1+MAX($A$6:A82),"")</f>
        <v>48</v>
      </c>
      <c r="B83" s="43" t="s">
        <v>137</v>
      </c>
      <c r="C83" s="40"/>
      <c r="D83" s="44"/>
      <c r="E83" s="45" t="s">
        <v>55</v>
      </c>
      <c r="F83" s="97">
        <v>4.3</v>
      </c>
      <c r="G83" s="98">
        <v>0.1</v>
      </c>
      <c r="H83" s="99">
        <f t="shared" si="53"/>
        <v>4.7300000000000004</v>
      </c>
      <c r="I83" s="31" t="s">
        <v>12</v>
      </c>
      <c r="J83" s="228">
        <v>0</v>
      </c>
      <c r="K83" s="228">
        <v>0</v>
      </c>
      <c r="L83" s="100">
        <f>J83*H83</f>
        <v>0</v>
      </c>
      <c r="M83" s="100">
        <f>K83*H83</f>
        <v>0</v>
      </c>
      <c r="N83" s="101">
        <f t="shared" si="54"/>
        <v>0</v>
      </c>
      <c r="O83" s="102">
        <f>N83*H83</f>
        <v>0</v>
      </c>
      <c r="P83" s="85"/>
      <c r="Q83" s="4"/>
      <c r="R83" s="4"/>
      <c r="S83" s="4"/>
      <c r="T83" s="4"/>
      <c r="U83" s="4"/>
      <c r="V83" s="4"/>
      <c r="W83" s="4"/>
      <c r="X83" s="4"/>
      <c r="Y83" s="4"/>
    </row>
    <row r="84" spans="1:25" x14ac:dyDescent="0.25">
      <c r="A84" s="23">
        <f>IF(F84&lt;&gt;"",1+MAX($A$6:A83),"")</f>
        <v>49</v>
      </c>
      <c r="B84" s="43" t="s">
        <v>137</v>
      </c>
      <c r="C84" s="40"/>
      <c r="D84" s="44"/>
      <c r="E84" s="45" t="s">
        <v>56</v>
      </c>
      <c r="F84" s="97">
        <v>2</v>
      </c>
      <c r="G84" s="98">
        <v>0.1</v>
      </c>
      <c r="H84" s="99">
        <f t="shared" si="53"/>
        <v>2.2000000000000002</v>
      </c>
      <c r="I84" s="31" t="s">
        <v>12</v>
      </c>
      <c r="J84" s="103">
        <f t="shared" ref="J84:K84" si="55">J$81</f>
        <v>0</v>
      </c>
      <c r="K84" s="103">
        <f t="shared" si="55"/>
        <v>0</v>
      </c>
      <c r="L84" s="100">
        <f>J84*H84</f>
        <v>0</v>
      </c>
      <c r="M84" s="100">
        <f>K84*H84</f>
        <v>0</v>
      </c>
      <c r="N84" s="101">
        <f t="shared" si="54"/>
        <v>0</v>
      </c>
      <c r="O84" s="102">
        <f>N84*H84</f>
        <v>0</v>
      </c>
      <c r="P84" s="85"/>
      <c r="Q84" s="4"/>
      <c r="R84" s="4"/>
      <c r="S84" s="4"/>
      <c r="T84" s="4"/>
      <c r="U84" s="4"/>
      <c r="V84" s="4"/>
      <c r="W84" s="4"/>
      <c r="X84" s="4"/>
      <c r="Y84" s="4"/>
    </row>
    <row r="85" spans="1:25" ht="16.5" thickBot="1" x14ac:dyDescent="0.3">
      <c r="A85" s="23" t="str">
        <f>IF(F85&lt;&gt;"",1+MAX($A$6:A84),"")</f>
        <v/>
      </c>
      <c r="B85" s="31"/>
      <c r="C85" s="40"/>
      <c r="D85" s="46"/>
      <c r="E85" s="47"/>
      <c r="F85" s="88"/>
      <c r="G85" s="96"/>
      <c r="H85" s="88"/>
      <c r="I85" s="89"/>
      <c r="J85" s="90"/>
      <c r="K85" s="90"/>
      <c r="L85" s="90"/>
      <c r="M85" s="90"/>
      <c r="N85" s="90"/>
      <c r="O85" s="91"/>
      <c r="P85" s="92"/>
      <c r="Q85" s="4"/>
      <c r="R85" s="4"/>
      <c r="S85" s="4"/>
      <c r="T85" s="4"/>
      <c r="U85" s="4"/>
      <c r="V85" s="4"/>
      <c r="W85" s="4"/>
      <c r="X85" s="4"/>
      <c r="Y85" s="4"/>
    </row>
    <row r="86" spans="1:25" ht="16.5" customHeight="1" thickBot="1" x14ac:dyDescent="0.3">
      <c r="A86" s="23" t="str">
        <f>IF(F86&lt;&gt;"",1+MAX($A$6:A85),"")</f>
        <v/>
      </c>
      <c r="B86" s="39"/>
      <c r="C86" s="40"/>
      <c r="D86" s="48"/>
      <c r="E86" s="49" t="s">
        <v>26</v>
      </c>
      <c r="F86" s="104"/>
      <c r="G86" s="96"/>
      <c r="H86" s="88"/>
      <c r="I86" s="89"/>
      <c r="J86" s="90"/>
      <c r="K86" s="82"/>
      <c r="L86" s="82"/>
      <c r="M86" s="82"/>
      <c r="N86" s="83"/>
      <c r="O86" s="84"/>
      <c r="P86" s="85"/>
      <c r="Q86" s="6"/>
      <c r="R86" s="6"/>
      <c r="S86" s="6"/>
      <c r="T86" s="4"/>
      <c r="U86" s="4"/>
      <c r="V86" s="4"/>
      <c r="W86" s="4"/>
      <c r="X86" s="4"/>
      <c r="Y86" s="4"/>
    </row>
    <row r="87" spans="1:25" x14ac:dyDescent="0.25">
      <c r="A87" s="23">
        <f>IF(F87&lt;&gt;"",1+MAX($A$6:A86),"")</f>
        <v>50</v>
      </c>
      <c r="B87" s="43" t="s">
        <v>134</v>
      </c>
      <c r="C87" s="40"/>
      <c r="D87" s="44"/>
      <c r="E87" s="45" t="s">
        <v>72</v>
      </c>
      <c r="F87" s="97">
        <f>3*17</f>
        <v>51</v>
      </c>
      <c r="G87" s="98">
        <v>0.1</v>
      </c>
      <c r="H87" s="99">
        <f t="shared" ref="H87:H89" si="56">F87*(1+G87)</f>
        <v>56.1</v>
      </c>
      <c r="I87" s="31" t="s">
        <v>12</v>
      </c>
      <c r="J87" s="103">
        <f t="shared" ref="J87:K87" si="57">J$81</f>
        <v>0</v>
      </c>
      <c r="K87" s="103">
        <f t="shared" si="57"/>
        <v>0</v>
      </c>
      <c r="L87" s="100">
        <f>J87*H87</f>
        <v>0</v>
      </c>
      <c r="M87" s="100">
        <f>K87*H87</f>
        <v>0</v>
      </c>
      <c r="N87" s="101">
        <f t="shared" ref="N87:N89" si="58">J87+K87</f>
        <v>0</v>
      </c>
      <c r="O87" s="102">
        <f>N87*H87</f>
        <v>0</v>
      </c>
      <c r="P87" s="85"/>
      <c r="Q87" s="4"/>
      <c r="R87" s="4"/>
      <c r="S87" s="4"/>
      <c r="T87" s="4"/>
      <c r="U87" s="4"/>
      <c r="V87" s="4"/>
      <c r="W87" s="4"/>
      <c r="X87" s="4"/>
      <c r="Y87" s="4"/>
    </row>
    <row r="88" spans="1:25" x14ac:dyDescent="0.25">
      <c r="A88" s="23">
        <f>IF(F88&lt;&gt;"",1+MAX($A$6:A87),"")</f>
        <v>51</v>
      </c>
      <c r="B88" s="43" t="s">
        <v>134</v>
      </c>
      <c r="C88" s="40"/>
      <c r="D88" s="44"/>
      <c r="E88" s="45" t="s">
        <v>73</v>
      </c>
      <c r="F88" s="97">
        <f>3*6</f>
        <v>18</v>
      </c>
      <c r="G88" s="98">
        <v>0.1</v>
      </c>
      <c r="H88" s="99">
        <f t="shared" si="56"/>
        <v>19.8</v>
      </c>
      <c r="I88" s="31" t="s">
        <v>12</v>
      </c>
      <c r="J88" s="103">
        <f t="shared" ref="J88:K88" si="59">J$82</f>
        <v>0</v>
      </c>
      <c r="K88" s="103">
        <f t="shared" si="59"/>
        <v>0</v>
      </c>
      <c r="L88" s="100">
        <f>J88*H88</f>
        <v>0</v>
      </c>
      <c r="M88" s="100">
        <f>K88*H88</f>
        <v>0</v>
      </c>
      <c r="N88" s="101">
        <f t="shared" si="58"/>
        <v>0</v>
      </c>
      <c r="O88" s="102">
        <f>N88*H88</f>
        <v>0</v>
      </c>
      <c r="P88" s="85"/>
      <c r="Q88" s="4"/>
      <c r="R88" s="4"/>
      <c r="S88" s="4"/>
      <c r="T88" s="4"/>
      <c r="U88" s="4"/>
      <c r="V88" s="4"/>
      <c r="W88" s="4"/>
      <c r="X88" s="4"/>
      <c r="Y88" s="4"/>
    </row>
    <row r="89" spans="1:25" x14ac:dyDescent="0.25">
      <c r="A89" s="23">
        <f>IF(F89&lt;&gt;"",1+MAX($A$6:A88),"")</f>
        <v>52</v>
      </c>
      <c r="B89" s="43" t="s">
        <v>134</v>
      </c>
      <c r="C89" s="40"/>
      <c r="D89" s="44"/>
      <c r="E89" s="45" t="s">
        <v>74</v>
      </c>
      <c r="F89" s="97">
        <f>3*13</f>
        <v>39</v>
      </c>
      <c r="G89" s="98">
        <v>0.1</v>
      </c>
      <c r="H89" s="99">
        <f t="shared" si="56"/>
        <v>42.900000000000006</v>
      </c>
      <c r="I89" s="31" t="s">
        <v>12</v>
      </c>
      <c r="J89" s="103">
        <f t="shared" ref="J89:K89" si="60">J$81</f>
        <v>0</v>
      </c>
      <c r="K89" s="103">
        <f t="shared" si="60"/>
        <v>0</v>
      </c>
      <c r="L89" s="100">
        <f>J89*H89</f>
        <v>0</v>
      </c>
      <c r="M89" s="100">
        <f>K89*H89</f>
        <v>0</v>
      </c>
      <c r="N89" s="101">
        <f t="shared" si="58"/>
        <v>0</v>
      </c>
      <c r="O89" s="102">
        <f>N89*H89</f>
        <v>0</v>
      </c>
      <c r="P89" s="85"/>
      <c r="Q89" s="4"/>
      <c r="R89" s="4"/>
      <c r="S89" s="4"/>
      <c r="T89" s="4"/>
      <c r="U89" s="4"/>
      <c r="V89" s="4"/>
      <c r="W89" s="4"/>
      <c r="X89" s="4"/>
      <c r="Y89" s="4"/>
    </row>
    <row r="90" spans="1:25" ht="16.5" thickBot="1" x14ac:dyDescent="0.3">
      <c r="A90" s="23" t="str">
        <f>IF(F90&lt;&gt;"",1+MAX($A$6:A89),"")</f>
        <v/>
      </c>
      <c r="B90" s="31"/>
      <c r="C90" s="40"/>
      <c r="D90" s="46"/>
      <c r="E90" s="47"/>
      <c r="F90" s="88"/>
      <c r="G90" s="96"/>
      <c r="H90" s="88"/>
      <c r="I90" s="89"/>
      <c r="J90" s="90"/>
      <c r="K90" s="90"/>
      <c r="L90" s="90"/>
      <c r="M90" s="90"/>
      <c r="N90" s="90"/>
      <c r="O90" s="91"/>
      <c r="P90" s="92"/>
      <c r="Q90" s="4"/>
      <c r="R90" s="4"/>
      <c r="S90" s="4"/>
      <c r="T90" s="4"/>
      <c r="U90" s="4"/>
      <c r="V90" s="4"/>
      <c r="W90" s="4"/>
      <c r="X90" s="4"/>
      <c r="Y90" s="4"/>
    </row>
    <row r="91" spans="1:25" ht="16.5" customHeight="1" thickBot="1" x14ac:dyDescent="0.3">
      <c r="A91" s="23" t="str">
        <f>IF(F91&lt;&gt;"",1+MAX($A$6:A90),"")</f>
        <v/>
      </c>
      <c r="B91" s="39"/>
      <c r="C91" s="40"/>
      <c r="D91" s="48"/>
      <c r="E91" s="49" t="s">
        <v>45</v>
      </c>
      <c r="F91" s="104"/>
      <c r="G91" s="96"/>
      <c r="H91" s="88"/>
      <c r="I91" s="89"/>
      <c r="J91" s="90"/>
      <c r="K91" s="82"/>
      <c r="L91" s="82"/>
      <c r="M91" s="82"/>
      <c r="N91" s="83"/>
      <c r="O91" s="84"/>
      <c r="P91" s="85"/>
      <c r="Q91" s="6"/>
      <c r="R91" s="6"/>
      <c r="S91" s="6"/>
      <c r="T91" s="4"/>
      <c r="U91" s="4"/>
      <c r="V91" s="4"/>
      <c r="W91" s="4"/>
      <c r="X91" s="4"/>
      <c r="Y91" s="4"/>
    </row>
    <row r="92" spans="1:25" x14ac:dyDescent="0.25">
      <c r="A92" s="23">
        <f>IF(F92&lt;&gt;"",1+MAX($A$6:A91),"")</f>
        <v>53</v>
      </c>
      <c r="B92" s="43" t="s">
        <v>137</v>
      </c>
      <c r="C92" s="50"/>
      <c r="D92" s="50"/>
      <c r="E92" s="51" t="s">
        <v>87</v>
      </c>
      <c r="F92" s="97">
        <v>1</v>
      </c>
      <c r="G92" s="98">
        <v>0</v>
      </c>
      <c r="H92" s="99">
        <f>F92*(1+G92)</f>
        <v>1</v>
      </c>
      <c r="I92" s="31" t="s">
        <v>13</v>
      </c>
      <c r="J92" s="228">
        <v>0</v>
      </c>
      <c r="K92" s="228">
        <v>0</v>
      </c>
      <c r="L92" s="100">
        <f t="shared" ref="L92:L99" si="61">J92*H92</f>
        <v>0</v>
      </c>
      <c r="M92" s="100">
        <f t="shared" ref="M92:M99" si="62">K92*H92</f>
        <v>0</v>
      </c>
      <c r="N92" s="101">
        <f t="shared" ref="N92:N99" si="63">J92+K92</f>
        <v>0</v>
      </c>
      <c r="O92" s="102">
        <f t="shared" ref="O92:O99" si="64">N92*H92</f>
        <v>0</v>
      </c>
      <c r="P92" s="85"/>
      <c r="Q92" s="4"/>
      <c r="R92" s="4"/>
      <c r="S92" s="4"/>
      <c r="T92" s="4"/>
      <c r="U92" s="4"/>
      <c r="V92" s="4"/>
      <c r="W92" s="4"/>
      <c r="X92" s="4"/>
      <c r="Y92" s="4"/>
    </row>
    <row r="93" spans="1:25" x14ac:dyDescent="0.25">
      <c r="A93" s="23">
        <f>IF(F93&lt;&gt;"",1+MAX($A$6:A92),"")</f>
        <v>54</v>
      </c>
      <c r="B93" s="43" t="s">
        <v>137</v>
      </c>
      <c r="C93" s="50"/>
      <c r="D93" s="50"/>
      <c r="E93" s="51" t="s">
        <v>88</v>
      </c>
      <c r="F93" s="97">
        <v>35</v>
      </c>
      <c r="G93" s="98">
        <v>0</v>
      </c>
      <c r="H93" s="99">
        <f t="shared" ref="H93:H95" si="65">F93*(1+G93)</f>
        <v>35</v>
      </c>
      <c r="I93" s="31" t="s">
        <v>13</v>
      </c>
      <c r="J93" s="228">
        <v>0</v>
      </c>
      <c r="K93" s="228">
        <v>0</v>
      </c>
      <c r="L93" s="100">
        <f t="shared" si="61"/>
        <v>0</v>
      </c>
      <c r="M93" s="100">
        <f t="shared" si="62"/>
        <v>0</v>
      </c>
      <c r="N93" s="101">
        <f t="shared" si="63"/>
        <v>0</v>
      </c>
      <c r="O93" s="102">
        <f t="shared" si="64"/>
        <v>0</v>
      </c>
      <c r="P93" s="85"/>
      <c r="Q93" s="4"/>
      <c r="R93" s="4"/>
      <c r="S93" s="4"/>
      <c r="T93" s="4"/>
      <c r="U93" s="4"/>
      <c r="V93" s="4"/>
      <c r="W93" s="4"/>
      <c r="X93" s="4"/>
      <c r="Y93" s="4"/>
    </row>
    <row r="94" spans="1:25" x14ac:dyDescent="0.25">
      <c r="A94" s="23">
        <f>IF(F94&lt;&gt;"",1+MAX($A$6:A93),"")</f>
        <v>55</v>
      </c>
      <c r="B94" s="43" t="s">
        <v>137</v>
      </c>
      <c r="C94" s="50"/>
      <c r="D94" s="50"/>
      <c r="E94" s="51" t="s">
        <v>89</v>
      </c>
      <c r="F94" s="97">
        <v>24</v>
      </c>
      <c r="G94" s="98">
        <v>0</v>
      </c>
      <c r="H94" s="99">
        <f t="shared" si="65"/>
        <v>24</v>
      </c>
      <c r="I94" s="31" t="s">
        <v>13</v>
      </c>
      <c r="J94" s="228">
        <v>0</v>
      </c>
      <c r="K94" s="228">
        <v>0</v>
      </c>
      <c r="L94" s="100">
        <f t="shared" si="61"/>
        <v>0</v>
      </c>
      <c r="M94" s="100">
        <f t="shared" si="62"/>
        <v>0</v>
      </c>
      <c r="N94" s="101">
        <f t="shared" si="63"/>
        <v>0</v>
      </c>
      <c r="O94" s="102">
        <f t="shared" si="64"/>
        <v>0</v>
      </c>
      <c r="P94" s="85"/>
      <c r="Q94" s="4"/>
      <c r="R94" s="4"/>
      <c r="S94" s="4"/>
      <c r="T94" s="4"/>
      <c r="U94" s="4"/>
      <c r="V94" s="4"/>
      <c r="W94" s="4"/>
      <c r="X94" s="4"/>
      <c r="Y94" s="4"/>
    </row>
    <row r="95" spans="1:25" x14ac:dyDescent="0.25">
      <c r="A95" s="23">
        <f>IF(F95&lt;&gt;"",1+MAX($A$6:A94),"")</f>
        <v>56</v>
      </c>
      <c r="B95" s="43" t="s">
        <v>137</v>
      </c>
      <c r="C95" s="50"/>
      <c r="D95" s="50"/>
      <c r="E95" s="51" t="s">
        <v>90</v>
      </c>
      <c r="F95" s="97">
        <v>4</v>
      </c>
      <c r="G95" s="98">
        <v>0</v>
      </c>
      <c r="H95" s="99">
        <f t="shared" si="65"/>
        <v>4</v>
      </c>
      <c r="I95" s="31" t="s">
        <v>13</v>
      </c>
      <c r="J95" s="228">
        <v>0</v>
      </c>
      <c r="K95" s="228">
        <v>0</v>
      </c>
      <c r="L95" s="100">
        <f t="shared" si="61"/>
        <v>0</v>
      </c>
      <c r="M95" s="100">
        <f t="shared" si="62"/>
        <v>0</v>
      </c>
      <c r="N95" s="101">
        <f t="shared" si="63"/>
        <v>0</v>
      </c>
      <c r="O95" s="102">
        <f t="shared" si="64"/>
        <v>0</v>
      </c>
      <c r="P95" s="85"/>
      <c r="Q95" s="4"/>
      <c r="R95" s="4"/>
      <c r="S95" s="4"/>
      <c r="T95" s="4"/>
      <c r="U95" s="4"/>
      <c r="V95" s="4"/>
      <c r="W95" s="4"/>
      <c r="X95" s="4"/>
      <c r="Y95" s="4"/>
    </row>
    <row r="96" spans="1:25" x14ac:dyDescent="0.25">
      <c r="A96" s="23">
        <f>IF(F96&lt;&gt;"",1+MAX($A$6:A95),"")</f>
        <v>57</v>
      </c>
      <c r="B96" s="43" t="s">
        <v>137</v>
      </c>
      <c r="C96" s="50"/>
      <c r="D96" s="50"/>
      <c r="E96" s="51" t="s">
        <v>91</v>
      </c>
      <c r="F96" s="97">
        <v>7</v>
      </c>
      <c r="G96" s="98">
        <v>0</v>
      </c>
      <c r="H96" s="99">
        <f>F96*(1+G96)</f>
        <v>7</v>
      </c>
      <c r="I96" s="31" t="s">
        <v>13</v>
      </c>
      <c r="J96" s="228">
        <v>0</v>
      </c>
      <c r="K96" s="228">
        <v>0</v>
      </c>
      <c r="L96" s="100">
        <f t="shared" si="61"/>
        <v>0</v>
      </c>
      <c r="M96" s="100">
        <f t="shared" si="62"/>
        <v>0</v>
      </c>
      <c r="N96" s="101">
        <f t="shared" si="63"/>
        <v>0</v>
      </c>
      <c r="O96" s="102">
        <f t="shared" si="64"/>
        <v>0</v>
      </c>
      <c r="P96" s="85"/>
      <c r="Q96" s="4"/>
      <c r="R96" s="4"/>
      <c r="S96" s="4"/>
      <c r="T96" s="4"/>
      <c r="U96" s="4"/>
      <c r="V96" s="4"/>
      <c r="W96" s="4"/>
      <c r="X96" s="4"/>
      <c r="Y96" s="4"/>
    </row>
    <row r="97" spans="1:25" x14ac:dyDescent="0.25">
      <c r="A97" s="23">
        <f>IF(F97&lt;&gt;"",1+MAX($A$6:A96),"")</f>
        <v>58</v>
      </c>
      <c r="B97" s="43" t="s">
        <v>137</v>
      </c>
      <c r="C97" s="50"/>
      <c r="D97" s="50"/>
      <c r="E97" s="51" t="s">
        <v>92</v>
      </c>
      <c r="F97" s="97">
        <v>2</v>
      </c>
      <c r="G97" s="98">
        <v>0</v>
      </c>
      <c r="H97" s="99">
        <f>F97*(1+G97)</f>
        <v>2</v>
      </c>
      <c r="I97" s="31" t="s">
        <v>13</v>
      </c>
      <c r="J97" s="228">
        <v>0</v>
      </c>
      <c r="K97" s="228">
        <v>0</v>
      </c>
      <c r="L97" s="100">
        <f t="shared" si="61"/>
        <v>0</v>
      </c>
      <c r="M97" s="100">
        <f t="shared" si="62"/>
        <v>0</v>
      </c>
      <c r="N97" s="101">
        <f t="shared" si="63"/>
        <v>0</v>
      </c>
      <c r="O97" s="102">
        <f t="shared" si="64"/>
        <v>0</v>
      </c>
      <c r="P97" s="85"/>
      <c r="Q97" s="4"/>
      <c r="R97" s="4"/>
      <c r="S97" s="4"/>
      <c r="T97" s="4"/>
      <c r="U97" s="4"/>
      <c r="V97" s="4"/>
      <c r="W97" s="4"/>
      <c r="X97" s="4"/>
      <c r="Y97" s="4"/>
    </row>
    <row r="98" spans="1:25" x14ac:dyDescent="0.25">
      <c r="A98" s="23">
        <f>IF(F98&lt;&gt;"",1+MAX($A$6:A97),"")</f>
        <v>59</v>
      </c>
      <c r="B98" s="43" t="s">
        <v>137</v>
      </c>
      <c r="C98" s="50"/>
      <c r="D98" s="50"/>
      <c r="E98" s="51" t="s">
        <v>93</v>
      </c>
      <c r="F98" s="97">
        <v>12</v>
      </c>
      <c r="G98" s="98">
        <v>0</v>
      </c>
      <c r="H98" s="99">
        <f t="shared" ref="H98:H99" si="66">F98*(1+G98)</f>
        <v>12</v>
      </c>
      <c r="I98" s="31" t="s">
        <v>13</v>
      </c>
      <c r="J98" s="228">
        <v>0</v>
      </c>
      <c r="K98" s="228">
        <v>0</v>
      </c>
      <c r="L98" s="100">
        <f t="shared" si="61"/>
        <v>0</v>
      </c>
      <c r="M98" s="100">
        <f t="shared" si="62"/>
        <v>0</v>
      </c>
      <c r="N98" s="101">
        <f t="shared" si="63"/>
        <v>0</v>
      </c>
      <c r="O98" s="102">
        <f t="shared" si="64"/>
        <v>0</v>
      </c>
      <c r="P98" s="85"/>
      <c r="Q98" s="4"/>
      <c r="R98" s="4"/>
      <c r="S98" s="4"/>
      <c r="T98" s="4"/>
      <c r="U98" s="4"/>
      <c r="V98" s="4"/>
      <c r="W98" s="4"/>
      <c r="X98" s="4"/>
      <c r="Y98" s="4"/>
    </row>
    <row r="99" spans="1:25" x14ac:dyDescent="0.25">
      <c r="A99" s="23">
        <f>IF(F99&lt;&gt;"",1+MAX($A$6:A98),"")</f>
        <v>60</v>
      </c>
      <c r="B99" s="43" t="s">
        <v>137</v>
      </c>
      <c r="C99" s="50"/>
      <c r="D99" s="50"/>
      <c r="E99" s="51" t="s">
        <v>94</v>
      </c>
      <c r="F99" s="97">
        <v>8</v>
      </c>
      <c r="G99" s="98">
        <v>0</v>
      </c>
      <c r="H99" s="99">
        <f t="shared" si="66"/>
        <v>8</v>
      </c>
      <c r="I99" s="31" t="s">
        <v>13</v>
      </c>
      <c r="J99" s="228">
        <v>0</v>
      </c>
      <c r="K99" s="228">
        <v>0</v>
      </c>
      <c r="L99" s="100">
        <f t="shared" si="61"/>
        <v>0</v>
      </c>
      <c r="M99" s="100">
        <f t="shared" si="62"/>
        <v>0</v>
      </c>
      <c r="N99" s="101">
        <f t="shared" si="63"/>
        <v>0</v>
      </c>
      <c r="O99" s="102">
        <f t="shared" si="64"/>
        <v>0</v>
      </c>
      <c r="P99" s="85"/>
      <c r="Q99" s="4"/>
      <c r="R99" s="4"/>
      <c r="S99" s="4"/>
      <c r="T99" s="4"/>
      <c r="U99" s="4"/>
      <c r="V99" s="4"/>
      <c r="W99" s="4"/>
      <c r="X99" s="4"/>
      <c r="Y99" s="4"/>
    </row>
    <row r="100" spans="1:25" ht="16.5" thickBot="1" x14ac:dyDescent="0.3">
      <c r="A100" s="23" t="str">
        <f>IF(F100&lt;&gt;"",1+MAX($A$6:A99),"")</f>
        <v/>
      </c>
      <c r="B100" s="31"/>
      <c r="C100" s="40"/>
      <c r="D100" s="46"/>
      <c r="E100" s="47"/>
      <c r="F100" s="88"/>
      <c r="G100" s="96"/>
      <c r="H100" s="88"/>
      <c r="I100" s="89"/>
      <c r="J100" s="90"/>
      <c r="K100" s="90"/>
      <c r="L100" s="90"/>
      <c r="M100" s="90"/>
      <c r="N100" s="90"/>
      <c r="O100" s="91"/>
      <c r="P100" s="92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6.5" customHeight="1" thickBot="1" x14ac:dyDescent="0.3">
      <c r="A101" s="23" t="str">
        <f>IF(F101&lt;&gt;"",1+MAX($A$6:A100),"")</f>
        <v/>
      </c>
      <c r="B101" s="35"/>
      <c r="C101" s="36"/>
      <c r="D101" s="37"/>
      <c r="E101" s="38" t="s">
        <v>47</v>
      </c>
      <c r="F101" s="37"/>
      <c r="G101" s="93"/>
      <c r="H101" s="94"/>
      <c r="I101" s="89"/>
      <c r="J101" s="90"/>
      <c r="K101" s="82"/>
      <c r="L101" s="82"/>
      <c r="M101" s="82"/>
      <c r="N101" s="83"/>
      <c r="O101" s="84"/>
      <c r="P101" s="85"/>
      <c r="Q101" s="6"/>
      <c r="R101" s="6"/>
      <c r="S101" s="6"/>
      <c r="T101" s="4"/>
      <c r="U101" s="4"/>
      <c r="V101" s="4"/>
      <c r="W101" s="4"/>
      <c r="X101" s="4"/>
      <c r="Y101" s="4"/>
    </row>
    <row r="102" spans="1:25" ht="16.5" customHeight="1" thickBot="1" x14ac:dyDescent="0.3">
      <c r="A102" s="23" t="str">
        <f>IF(F102&lt;&gt;"",1+MAX($A$6:A101),"")</f>
        <v/>
      </c>
      <c r="B102" s="39"/>
      <c r="C102" s="40"/>
      <c r="D102" s="41"/>
      <c r="E102" s="42" t="s">
        <v>24</v>
      </c>
      <c r="F102" s="95"/>
      <c r="G102" s="96"/>
      <c r="H102" s="88"/>
      <c r="I102" s="89"/>
      <c r="J102" s="90"/>
      <c r="K102" s="82"/>
      <c r="L102" s="82"/>
      <c r="M102" s="82"/>
      <c r="N102" s="83"/>
      <c r="O102" s="84"/>
      <c r="P102" s="85"/>
      <c r="Q102" s="6"/>
      <c r="R102" s="6"/>
      <c r="S102" s="6"/>
      <c r="T102" s="4"/>
      <c r="U102" s="4"/>
      <c r="V102" s="4"/>
      <c r="W102" s="4"/>
      <c r="X102" s="4"/>
      <c r="Y102" s="4"/>
    </row>
    <row r="103" spans="1:25" x14ac:dyDescent="0.25">
      <c r="A103" s="23">
        <f>IF(F103&lt;&gt;"",1+MAX($A$6:A102),"")</f>
        <v>61</v>
      </c>
      <c r="B103" s="43" t="s">
        <v>137</v>
      </c>
      <c r="C103" s="40"/>
      <c r="D103" s="44"/>
      <c r="E103" s="45" t="s">
        <v>60</v>
      </c>
      <c r="F103" s="97">
        <v>6.11</v>
      </c>
      <c r="G103" s="98">
        <v>0.1</v>
      </c>
      <c r="H103" s="99">
        <f t="shared" ref="H103:H104" si="67">F103*(1+G103)</f>
        <v>6.721000000000001</v>
      </c>
      <c r="I103" s="31" t="s">
        <v>12</v>
      </c>
      <c r="J103" s="103">
        <f t="shared" ref="J103:K104" si="68">J$81</f>
        <v>0</v>
      </c>
      <c r="K103" s="103">
        <f t="shared" si="68"/>
        <v>0</v>
      </c>
      <c r="L103" s="100">
        <f>J103*H103</f>
        <v>0</v>
      </c>
      <c r="M103" s="100">
        <f>K103*H103</f>
        <v>0</v>
      </c>
      <c r="N103" s="101">
        <f t="shared" ref="N103:N104" si="69">J103+K103</f>
        <v>0</v>
      </c>
      <c r="O103" s="102">
        <f>N103*H103</f>
        <v>0</v>
      </c>
      <c r="P103" s="85"/>
      <c r="Q103" s="4"/>
      <c r="R103" s="4"/>
      <c r="S103" s="4"/>
      <c r="T103" s="4"/>
      <c r="U103" s="4"/>
      <c r="V103" s="4"/>
      <c r="W103" s="4"/>
      <c r="X103" s="4"/>
      <c r="Y103" s="4"/>
    </row>
    <row r="104" spans="1:25" x14ac:dyDescent="0.25">
      <c r="A104" s="23">
        <f>IF(F104&lt;&gt;"",1+MAX($A$6:A103),"")</f>
        <v>62</v>
      </c>
      <c r="B104" s="43" t="s">
        <v>137</v>
      </c>
      <c r="C104" s="40"/>
      <c r="D104" s="44"/>
      <c r="E104" s="45" t="s">
        <v>61</v>
      </c>
      <c r="F104" s="97">
        <v>100.9</v>
      </c>
      <c r="G104" s="98">
        <v>0.1</v>
      </c>
      <c r="H104" s="99">
        <f t="shared" si="67"/>
        <v>110.99000000000001</v>
      </c>
      <c r="I104" s="31" t="s">
        <v>12</v>
      </c>
      <c r="J104" s="103">
        <f t="shared" si="68"/>
        <v>0</v>
      </c>
      <c r="K104" s="103">
        <f t="shared" si="68"/>
        <v>0</v>
      </c>
      <c r="L104" s="100">
        <f>J104*H104</f>
        <v>0</v>
      </c>
      <c r="M104" s="100">
        <f>K104*H104</f>
        <v>0</v>
      </c>
      <c r="N104" s="101">
        <f t="shared" si="69"/>
        <v>0</v>
      </c>
      <c r="O104" s="102">
        <f>N104*H104</f>
        <v>0</v>
      </c>
      <c r="P104" s="85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6.5" thickBot="1" x14ac:dyDescent="0.3">
      <c r="A105" s="23" t="str">
        <f>IF(F105&lt;&gt;"",1+MAX($A$6:A104),"")</f>
        <v/>
      </c>
      <c r="B105" s="31"/>
      <c r="C105" s="40"/>
      <c r="D105" s="46"/>
      <c r="E105" s="47"/>
      <c r="F105" s="88"/>
      <c r="G105" s="96"/>
      <c r="H105" s="88"/>
      <c r="I105" s="89"/>
      <c r="J105" s="90"/>
      <c r="K105" s="90"/>
      <c r="L105" s="90"/>
      <c r="M105" s="90"/>
      <c r="N105" s="90"/>
      <c r="O105" s="91"/>
      <c r="P105" s="92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6.5" customHeight="1" thickBot="1" x14ac:dyDescent="0.3">
      <c r="A106" s="23" t="str">
        <f>IF(F106&lt;&gt;"",1+MAX($A$6:A105),"")</f>
        <v/>
      </c>
      <c r="B106" s="39"/>
      <c r="C106" s="40"/>
      <c r="D106" s="48"/>
      <c r="E106" s="49" t="s">
        <v>26</v>
      </c>
      <c r="F106" s="104"/>
      <c r="G106" s="96"/>
      <c r="H106" s="88"/>
      <c r="I106" s="89"/>
      <c r="J106" s="90"/>
      <c r="K106" s="82"/>
      <c r="L106" s="82"/>
      <c r="M106" s="82"/>
      <c r="N106" s="83"/>
      <c r="O106" s="84"/>
      <c r="P106" s="85"/>
      <c r="Q106" s="6"/>
      <c r="R106" s="6"/>
      <c r="S106" s="6"/>
      <c r="T106" s="4"/>
      <c r="U106" s="4"/>
      <c r="V106" s="4"/>
      <c r="W106" s="4"/>
      <c r="X106" s="4"/>
      <c r="Y106" s="4"/>
    </row>
    <row r="107" spans="1:25" x14ac:dyDescent="0.25">
      <c r="A107" s="23">
        <f>IF(F107&lt;&gt;"",1+MAX($A$6:A106),"")</f>
        <v>63</v>
      </c>
      <c r="B107" s="43" t="s">
        <v>134</v>
      </c>
      <c r="C107" s="40"/>
      <c r="D107" s="44"/>
      <c r="E107" s="45" t="s">
        <v>76</v>
      </c>
      <c r="F107" s="97">
        <f>3*11</f>
        <v>33</v>
      </c>
      <c r="G107" s="98">
        <v>0.1</v>
      </c>
      <c r="H107" s="99">
        <f t="shared" ref="H107:H108" si="70">F107*(1+G107)</f>
        <v>36.300000000000004</v>
      </c>
      <c r="I107" s="31" t="s">
        <v>12</v>
      </c>
      <c r="J107" s="103">
        <f t="shared" ref="J107:K108" si="71">J$81</f>
        <v>0</v>
      </c>
      <c r="K107" s="103">
        <f t="shared" si="71"/>
        <v>0</v>
      </c>
      <c r="L107" s="100">
        <f>J107*H107</f>
        <v>0</v>
      </c>
      <c r="M107" s="100">
        <f>K107*H107</f>
        <v>0</v>
      </c>
      <c r="N107" s="101">
        <f t="shared" ref="N107:N108" si="72">J107+K107</f>
        <v>0</v>
      </c>
      <c r="O107" s="102">
        <f>N107*H107</f>
        <v>0</v>
      </c>
      <c r="P107" s="85"/>
      <c r="Q107" s="4"/>
      <c r="R107" s="4"/>
      <c r="S107" s="4"/>
      <c r="T107" s="4"/>
      <c r="U107" s="4"/>
      <c r="V107" s="4"/>
      <c r="W107" s="4"/>
      <c r="X107" s="4"/>
      <c r="Y107" s="4"/>
    </row>
    <row r="108" spans="1:25" x14ac:dyDescent="0.25">
      <c r="A108" s="23">
        <f>IF(F108&lt;&gt;"",1+MAX($A$6:A107),"")</f>
        <v>64</v>
      </c>
      <c r="B108" s="43" t="s">
        <v>134</v>
      </c>
      <c r="C108" s="40"/>
      <c r="D108" s="44"/>
      <c r="E108" s="45" t="s">
        <v>30</v>
      </c>
      <c r="F108" s="97">
        <f>10*12+3*10+7*10</f>
        <v>220</v>
      </c>
      <c r="G108" s="98">
        <v>0.1</v>
      </c>
      <c r="H108" s="99">
        <f t="shared" si="70"/>
        <v>242.00000000000003</v>
      </c>
      <c r="I108" s="31" t="s">
        <v>12</v>
      </c>
      <c r="J108" s="103">
        <f t="shared" si="71"/>
        <v>0</v>
      </c>
      <c r="K108" s="103">
        <f t="shared" si="71"/>
        <v>0</v>
      </c>
      <c r="L108" s="100">
        <f>J108*H108</f>
        <v>0</v>
      </c>
      <c r="M108" s="100">
        <f>K108*H108</f>
        <v>0</v>
      </c>
      <c r="N108" s="101">
        <f t="shared" si="72"/>
        <v>0</v>
      </c>
      <c r="O108" s="102">
        <f>N108*H108</f>
        <v>0</v>
      </c>
      <c r="P108" s="85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6.5" thickBot="1" x14ac:dyDescent="0.3">
      <c r="A109" s="23" t="str">
        <f>IF(F109&lt;&gt;"",1+MAX($A$6:A108),"")</f>
        <v/>
      </c>
      <c r="B109" s="31"/>
      <c r="C109" s="40"/>
      <c r="D109" s="46"/>
      <c r="E109" s="47"/>
      <c r="F109" s="88"/>
      <c r="G109" s="96"/>
      <c r="H109" s="88"/>
      <c r="I109" s="89"/>
      <c r="J109" s="90"/>
      <c r="K109" s="90"/>
      <c r="L109" s="90"/>
      <c r="M109" s="90"/>
      <c r="N109" s="90"/>
      <c r="O109" s="91"/>
      <c r="P109" s="92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6.5" customHeight="1" thickBot="1" x14ac:dyDescent="0.3">
      <c r="A110" s="23" t="str">
        <f>IF(F110&lt;&gt;"",1+MAX($A$6:A109),"")</f>
        <v/>
      </c>
      <c r="B110" s="39"/>
      <c r="C110" s="40"/>
      <c r="D110" s="48"/>
      <c r="E110" s="49" t="s">
        <v>45</v>
      </c>
      <c r="F110" s="104"/>
      <c r="G110" s="96"/>
      <c r="H110" s="88"/>
      <c r="I110" s="89"/>
      <c r="J110" s="90"/>
      <c r="K110" s="82"/>
      <c r="L110" s="82"/>
      <c r="M110" s="82"/>
      <c r="N110" s="83"/>
      <c r="O110" s="84"/>
      <c r="P110" s="85"/>
      <c r="Q110" s="6"/>
      <c r="R110" s="6"/>
      <c r="S110" s="6"/>
      <c r="T110" s="4"/>
      <c r="U110" s="4"/>
      <c r="V110" s="4"/>
      <c r="W110" s="4"/>
      <c r="X110" s="4"/>
      <c r="Y110" s="4"/>
    </row>
    <row r="111" spans="1:25" x14ac:dyDescent="0.25">
      <c r="A111" s="23">
        <f>IF(F111&lt;&gt;"",1+MAX($A$6:A110),"")</f>
        <v>65</v>
      </c>
      <c r="B111" s="43" t="s">
        <v>137</v>
      </c>
      <c r="C111" s="50"/>
      <c r="D111" s="50"/>
      <c r="E111" s="51" t="s">
        <v>88</v>
      </c>
      <c r="F111" s="97">
        <v>34</v>
      </c>
      <c r="G111" s="98">
        <v>0</v>
      </c>
      <c r="H111" s="99">
        <f>F111*(1+G111)</f>
        <v>34</v>
      </c>
      <c r="I111" s="31" t="s">
        <v>13</v>
      </c>
      <c r="J111" s="103">
        <f t="shared" ref="J111:K111" si="73">J$93</f>
        <v>0</v>
      </c>
      <c r="K111" s="103">
        <f t="shared" si="73"/>
        <v>0</v>
      </c>
      <c r="L111" s="100">
        <f>J111*H111</f>
        <v>0</v>
      </c>
      <c r="M111" s="100">
        <f>K111*H111</f>
        <v>0</v>
      </c>
      <c r="N111" s="101">
        <f t="shared" ref="N111:N112" si="74">J111+K111</f>
        <v>0</v>
      </c>
      <c r="O111" s="102">
        <f>N111*H111</f>
        <v>0</v>
      </c>
      <c r="P111" s="85"/>
      <c r="Q111" s="4"/>
      <c r="R111" s="4"/>
      <c r="S111" s="4"/>
      <c r="T111" s="4"/>
      <c r="U111" s="4"/>
      <c r="V111" s="4"/>
      <c r="W111" s="4"/>
      <c r="X111" s="4"/>
      <c r="Y111" s="4"/>
    </row>
    <row r="112" spans="1:25" x14ac:dyDescent="0.25">
      <c r="A112" s="23">
        <f>IF(F112&lt;&gt;"",1+MAX($A$6:A111),"")</f>
        <v>66</v>
      </c>
      <c r="B112" s="43" t="s">
        <v>137</v>
      </c>
      <c r="C112" s="50"/>
      <c r="D112" s="50"/>
      <c r="E112" s="51" t="s">
        <v>90</v>
      </c>
      <c r="F112" s="97">
        <v>23</v>
      </c>
      <c r="G112" s="98">
        <v>0</v>
      </c>
      <c r="H112" s="99">
        <f t="shared" ref="H112" si="75">F112*(1+G112)</f>
        <v>23</v>
      </c>
      <c r="I112" s="31" t="s">
        <v>13</v>
      </c>
      <c r="J112" s="103">
        <f t="shared" ref="J112:K112" si="76">J$95</f>
        <v>0</v>
      </c>
      <c r="K112" s="103">
        <f t="shared" si="76"/>
        <v>0</v>
      </c>
      <c r="L112" s="100">
        <f>J112*H112</f>
        <v>0</v>
      </c>
      <c r="M112" s="100">
        <f>K112*H112</f>
        <v>0</v>
      </c>
      <c r="N112" s="101">
        <f t="shared" si="74"/>
        <v>0</v>
      </c>
      <c r="O112" s="102">
        <f>N112*H112</f>
        <v>0</v>
      </c>
      <c r="P112" s="85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6.5" thickBot="1" x14ac:dyDescent="0.3">
      <c r="A113" s="23" t="str">
        <f>IF(F113&lt;&gt;"",1+MAX($A$6:A112),"")</f>
        <v/>
      </c>
      <c r="B113" s="31"/>
      <c r="C113" s="40"/>
      <c r="D113" s="46"/>
      <c r="E113" s="47"/>
      <c r="F113" s="88"/>
      <c r="G113" s="96"/>
      <c r="H113" s="88"/>
      <c r="I113" s="89"/>
      <c r="J113" s="90"/>
      <c r="K113" s="90"/>
      <c r="L113" s="90"/>
      <c r="M113" s="90"/>
      <c r="N113" s="90"/>
      <c r="O113" s="91"/>
      <c r="P113" s="92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6.5" customHeight="1" thickBot="1" x14ac:dyDescent="0.3">
      <c r="A114" s="23" t="str">
        <f>IF(F114&lt;&gt;"",1+MAX($A$6:A113),"")</f>
        <v/>
      </c>
      <c r="B114" s="35"/>
      <c r="C114" s="36"/>
      <c r="D114" s="37"/>
      <c r="E114" s="38" t="s">
        <v>28</v>
      </c>
      <c r="F114" s="37"/>
      <c r="G114" s="93"/>
      <c r="H114" s="94"/>
      <c r="I114" s="89"/>
      <c r="J114" s="90"/>
      <c r="K114" s="82"/>
      <c r="L114" s="82"/>
      <c r="M114" s="82"/>
      <c r="N114" s="83"/>
      <c r="O114" s="84"/>
      <c r="P114" s="85"/>
      <c r="Q114" s="6"/>
      <c r="R114" s="6"/>
      <c r="S114" s="6"/>
      <c r="T114" s="4"/>
      <c r="U114" s="4"/>
      <c r="V114" s="4"/>
      <c r="W114" s="4"/>
      <c r="X114" s="4"/>
      <c r="Y114" s="4"/>
    </row>
    <row r="115" spans="1:25" x14ac:dyDescent="0.25">
      <c r="A115" s="23">
        <f>IF(F115&lt;&gt;"",1+MAX($A$6:A114),"")</f>
        <v>67</v>
      </c>
      <c r="B115" s="43" t="s">
        <v>134</v>
      </c>
      <c r="C115" s="50"/>
      <c r="D115" s="50"/>
      <c r="E115" s="51" t="s">
        <v>121</v>
      </c>
      <c r="F115" s="97">
        <v>2</v>
      </c>
      <c r="G115" s="98">
        <v>0</v>
      </c>
      <c r="H115" s="99">
        <f>F115*(1+G115)</f>
        <v>2</v>
      </c>
      <c r="I115" s="31" t="s">
        <v>13</v>
      </c>
      <c r="J115" s="228">
        <v>0</v>
      </c>
      <c r="K115" s="228">
        <v>0</v>
      </c>
      <c r="L115" s="100">
        <f t="shared" ref="L115:L123" si="77">J115*H115</f>
        <v>0</v>
      </c>
      <c r="M115" s="100">
        <f t="shared" ref="M115:M123" si="78">K115*H115</f>
        <v>0</v>
      </c>
      <c r="N115" s="101">
        <f t="shared" ref="N115:N123" si="79">J115+K115</f>
        <v>0</v>
      </c>
      <c r="O115" s="102">
        <f t="shared" ref="O115:O123" si="80">N115*H115</f>
        <v>0</v>
      </c>
      <c r="P115" s="85"/>
      <c r="Q115" s="4"/>
      <c r="R115" s="4"/>
      <c r="S115" s="4"/>
      <c r="T115" s="4"/>
      <c r="U115" s="4"/>
      <c r="V115" s="4"/>
      <c r="W115" s="4"/>
      <c r="X115" s="4"/>
      <c r="Y115" s="4"/>
    </row>
    <row r="116" spans="1:25" x14ac:dyDescent="0.25">
      <c r="A116" s="23">
        <f>IF(F116&lt;&gt;"",1+MAX($A$6:A115),"")</f>
        <v>68</v>
      </c>
      <c r="B116" s="43" t="s">
        <v>134</v>
      </c>
      <c r="C116" s="50"/>
      <c r="D116" s="50"/>
      <c r="E116" s="51" t="s">
        <v>122</v>
      </c>
      <c r="F116" s="97">
        <v>11</v>
      </c>
      <c r="G116" s="98">
        <v>0</v>
      </c>
      <c r="H116" s="99">
        <f t="shared" ref="H116:H118" si="81">F116*(1+G116)</f>
        <v>11</v>
      </c>
      <c r="I116" s="31" t="s">
        <v>13</v>
      </c>
      <c r="J116" s="228">
        <v>0</v>
      </c>
      <c r="K116" s="228">
        <v>0</v>
      </c>
      <c r="L116" s="100">
        <f t="shared" si="77"/>
        <v>0</v>
      </c>
      <c r="M116" s="100">
        <f t="shared" si="78"/>
        <v>0</v>
      </c>
      <c r="N116" s="101">
        <f t="shared" si="79"/>
        <v>0</v>
      </c>
      <c r="O116" s="102">
        <f t="shared" si="80"/>
        <v>0</v>
      </c>
      <c r="P116" s="85"/>
      <c r="Q116" s="4"/>
      <c r="R116" s="4"/>
      <c r="S116" s="4"/>
      <c r="T116" s="4"/>
      <c r="U116" s="4"/>
      <c r="V116" s="4"/>
      <c r="W116" s="4"/>
      <c r="X116" s="4"/>
      <c r="Y116" s="4"/>
    </row>
    <row r="117" spans="1:25" x14ac:dyDescent="0.25">
      <c r="A117" s="23">
        <f>IF(F117&lt;&gt;"",1+MAX($A$6:A116),"")</f>
        <v>69</v>
      </c>
      <c r="B117" s="43" t="s">
        <v>134</v>
      </c>
      <c r="C117" s="50"/>
      <c r="D117" s="50"/>
      <c r="E117" s="51" t="s">
        <v>123</v>
      </c>
      <c r="F117" s="97">
        <v>9</v>
      </c>
      <c r="G117" s="98">
        <v>0</v>
      </c>
      <c r="H117" s="99">
        <f t="shared" si="81"/>
        <v>9</v>
      </c>
      <c r="I117" s="31" t="s">
        <v>13</v>
      </c>
      <c r="J117" s="228">
        <v>0</v>
      </c>
      <c r="K117" s="228">
        <v>0</v>
      </c>
      <c r="L117" s="100">
        <f t="shared" si="77"/>
        <v>0</v>
      </c>
      <c r="M117" s="100">
        <f t="shared" si="78"/>
        <v>0</v>
      </c>
      <c r="N117" s="101">
        <f t="shared" si="79"/>
        <v>0</v>
      </c>
      <c r="O117" s="102">
        <f t="shared" si="80"/>
        <v>0</v>
      </c>
      <c r="P117" s="85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31.5" x14ac:dyDescent="0.25">
      <c r="A118" s="23">
        <f>IF(F118&lt;&gt;"",1+MAX($A$6:A117),"")</f>
        <v>70</v>
      </c>
      <c r="B118" s="43" t="s">
        <v>134</v>
      </c>
      <c r="C118" s="50"/>
      <c r="D118" s="50"/>
      <c r="E118" s="51" t="s">
        <v>146</v>
      </c>
      <c r="F118" s="97">
        <v>7</v>
      </c>
      <c r="G118" s="98">
        <v>0</v>
      </c>
      <c r="H118" s="99">
        <f t="shared" si="81"/>
        <v>7</v>
      </c>
      <c r="I118" s="31" t="s">
        <v>13</v>
      </c>
      <c r="J118" s="228">
        <v>0</v>
      </c>
      <c r="K118" s="228">
        <v>0</v>
      </c>
      <c r="L118" s="100">
        <f t="shared" si="77"/>
        <v>0</v>
      </c>
      <c r="M118" s="100">
        <f t="shared" si="78"/>
        <v>0</v>
      </c>
      <c r="N118" s="101">
        <f t="shared" si="79"/>
        <v>0</v>
      </c>
      <c r="O118" s="102">
        <f t="shared" si="80"/>
        <v>0</v>
      </c>
      <c r="P118" s="85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31.5" x14ac:dyDescent="0.25">
      <c r="A119" s="23">
        <f>IF(F119&lt;&gt;"",1+MAX($A$6:A118),"")</f>
        <v>71</v>
      </c>
      <c r="B119" s="43" t="s">
        <v>134</v>
      </c>
      <c r="C119" s="50"/>
      <c r="D119" s="50"/>
      <c r="E119" s="51" t="s">
        <v>147</v>
      </c>
      <c r="F119" s="97">
        <v>6</v>
      </c>
      <c r="G119" s="98">
        <v>0</v>
      </c>
      <c r="H119" s="99">
        <f>F119*(1+G119)</f>
        <v>6</v>
      </c>
      <c r="I119" s="31" t="s">
        <v>13</v>
      </c>
      <c r="J119" s="228">
        <v>0</v>
      </c>
      <c r="K119" s="228">
        <v>0</v>
      </c>
      <c r="L119" s="100">
        <f t="shared" si="77"/>
        <v>0</v>
      </c>
      <c r="M119" s="100">
        <f t="shared" si="78"/>
        <v>0</v>
      </c>
      <c r="N119" s="101">
        <f t="shared" si="79"/>
        <v>0</v>
      </c>
      <c r="O119" s="102">
        <f t="shared" si="80"/>
        <v>0</v>
      </c>
      <c r="P119" s="85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31.5" x14ac:dyDescent="0.25">
      <c r="A120" s="23">
        <f>IF(F120&lt;&gt;"",1+MAX($A$6:A119),"")</f>
        <v>72</v>
      </c>
      <c r="B120" s="43" t="s">
        <v>134</v>
      </c>
      <c r="C120" s="50"/>
      <c r="D120" s="50"/>
      <c r="E120" s="55" t="s">
        <v>148</v>
      </c>
      <c r="F120" s="97">
        <v>1</v>
      </c>
      <c r="G120" s="98">
        <v>0</v>
      </c>
      <c r="H120" s="99">
        <f t="shared" ref="H120" si="82">F120*(1+G120)</f>
        <v>1</v>
      </c>
      <c r="I120" s="31" t="s">
        <v>13</v>
      </c>
      <c r="J120" s="228">
        <v>0</v>
      </c>
      <c r="K120" s="228">
        <v>0</v>
      </c>
      <c r="L120" s="100">
        <f t="shared" si="77"/>
        <v>0</v>
      </c>
      <c r="M120" s="100">
        <f t="shared" si="78"/>
        <v>0</v>
      </c>
      <c r="N120" s="101">
        <f t="shared" si="79"/>
        <v>0</v>
      </c>
      <c r="O120" s="102">
        <f t="shared" si="80"/>
        <v>0</v>
      </c>
      <c r="P120" s="85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63" x14ac:dyDescent="0.25">
      <c r="A121" s="23">
        <f>IF(F121&lt;&gt;"",1+MAX($A$6:A120),"")</f>
        <v>73</v>
      </c>
      <c r="B121" s="43" t="s">
        <v>134</v>
      </c>
      <c r="C121" s="50"/>
      <c r="D121" s="50"/>
      <c r="E121" s="51" t="s">
        <v>149</v>
      </c>
      <c r="F121" s="97">
        <v>1</v>
      </c>
      <c r="G121" s="98">
        <v>0</v>
      </c>
      <c r="H121" s="99">
        <f t="shared" ref="H121" si="83">F121*(1+G121)</f>
        <v>1</v>
      </c>
      <c r="I121" s="31" t="s">
        <v>13</v>
      </c>
      <c r="J121" s="228">
        <v>0</v>
      </c>
      <c r="K121" s="228">
        <v>0</v>
      </c>
      <c r="L121" s="100">
        <f t="shared" si="77"/>
        <v>0</v>
      </c>
      <c r="M121" s="100">
        <f t="shared" si="78"/>
        <v>0</v>
      </c>
      <c r="N121" s="101">
        <f t="shared" si="79"/>
        <v>0</v>
      </c>
      <c r="O121" s="102">
        <f t="shared" si="80"/>
        <v>0</v>
      </c>
      <c r="P121" s="85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63" x14ac:dyDescent="0.25">
      <c r="A122" s="23">
        <f>IF(F122&lt;&gt;"",1+MAX($A$6:A121),"")</f>
        <v>74</v>
      </c>
      <c r="B122" s="43" t="s">
        <v>134</v>
      </c>
      <c r="C122" s="50"/>
      <c r="D122" s="50"/>
      <c r="E122" s="51" t="s">
        <v>150</v>
      </c>
      <c r="F122" s="97">
        <v>5</v>
      </c>
      <c r="G122" s="98">
        <v>0</v>
      </c>
      <c r="H122" s="99">
        <f>F122*(1+G122)</f>
        <v>5</v>
      </c>
      <c r="I122" s="31" t="s">
        <v>13</v>
      </c>
      <c r="J122" s="228">
        <v>0</v>
      </c>
      <c r="K122" s="228">
        <v>0</v>
      </c>
      <c r="L122" s="100">
        <f t="shared" si="77"/>
        <v>0</v>
      </c>
      <c r="M122" s="100">
        <f t="shared" si="78"/>
        <v>0</v>
      </c>
      <c r="N122" s="101">
        <f t="shared" si="79"/>
        <v>0</v>
      </c>
      <c r="O122" s="102">
        <f t="shared" si="80"/>
        <v>0</v>
      </c>
      <c r="P122" s="85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63" x14ac:dyDescent="0.25">
      <c r="A123" s="23">
        <f>IF(F123&lt;&gt;"",1+MAX($A$6:A122),"")</f>
        <v>75</v>
      </c>
      <c r="B123" s="43" t="s">
        <v>134</v>
      </c>
      <c r="C123" s="50"/>
      <c r="D123" s="50"/>
      <c r="E123" s="55" t="s">
        <v>151</v>
      </c>
      <c r="F123" s="97">
        <v>1</v>
      </c>
      <c r="G123" s="98">
        <v>0</v>
      </c>
      <c r="H123" s="99">
        <f t="shared" ref="H123" si="84">F123*(1+G123)</f>
        <v>1</v>
      </c>
      <c r="I123" s="31" t="s">
        <v>13</v>
      </c>
      <c r="J123" s="228">
        <v>0</v>
      </c>
      <c r="K123" s="228">
        <v>0</v>
      </c>
      <c r="L123" s="100">
        <f t="shared" si="77"/>
        <v>0</v>
      </c>
      <c r="M123" s="100">
        <f t="shared" si="78"/>
        <v>0</v>
      </c>
      <c r="N123" s="101">
        <f t="shared" si="79"/>
        <v>0</v>
      </c>
      <c r="O123" s="102">
        <f t="shared" si="80"/>
        <v>0</v>
      </c>
      <c r="P123" s="85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6.5" thickBot="1" x14ac:dyDescent="0.3">
      <c r="A124" s="23" t="str">
        <f>IF(F124&lt;&gt;"",1+MAX($A$6:A123),"")</f>
        <v/>
      </c>
      <c r="B124" s="31"/>
      <c r="C124" s="40"/>
      <c r="D124" s="46"/>
      <c r="E124" s="54"/>
      <c r="F124" s="88"/>
      <c r="G124" s="96"/>
      <c r="H124" s="88"/>
      <c r="I124" s="89"/>
      <c r="J124" s="90"/>
      <c r="K124" s="90"/>
      <c r="L124" s="90"/>
      <c r="M124" s="90"/>
      <c r="N124" s="90"/>
      <c r="O124" s="91"/>
      <c r="P124" s="92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6.5" customHeight="1" thickBot="1" x14ac:dyDescent="0.3">
      <c r="A125" s="23" t="str">
        <f>IF(F125&lt;&gt;"",1+MAX($A$6:A124),"")</f>
        <v/>
      </c>
      <c r="B125" s="35"/>
      <c r="C125" s="36"/>
      <c r="D125" s="37"/>
      <c r="E125" s="38" t="s">
        <v>46</v>
      </c>
      <c r="F125" s="37"/>
      <c r="G125" s="93"/>
      <c r="H125" s="94"/>
      <c r="I125" s="89"/>
      <c r="J125" s="90"/>
      <c r="K125" s="82"/>
      <c r="L125" s="82"/>
      <c r="M125" s="82"/>
      <c r="N125" s="83"/>
      <c r="O125" s="84"/>
      <c r="P125" s="85"/>
      <c r="Q125" s="6"/>
      <c r="R125" s="6"/>
      <c r="S125" s="6"/>
      <c r="T125" s="4"/>
      <c r="U125" s="4"/>
      <c r="V125" s="4"/>
      <c r="W125" s="4"/>
      <c r="X125" s="4"/>
      <c r="Y125" s="4"/>
    </row>
    <row r="126" spans="1:25" x14ac:dyDescent="0.25">
      <c r="A126" s="23">
        <f>IF(F126&lt;&gt;"",1+MAX($A$6:A125),"")</f>
        <v>76</v>
      </c>
      <c r="B126" s="43" t="s">
        <v>137</v>
      </c>
      <c r="C126" s="50"/>
      <c r="D126" s="50"/>
      <c r="E126" s="51" t="s">
        <v>112</v>
      </c>
      <c r="F126" s="97">
        <v>23</v>
      </c>
      <c r="G126" s="98">
        <v>0</v>
      </c>
      <c r="H126" s="99">
        <f>F126*(1+G126)</f>
        <v>23</v>
      </c>
      <c r="I126" s="31" t="s">
        <v>13</v>
      </c>
      <c r="J126" s="105">
        <f t="shared" ref="J126:K126" si="85">J$72</f>
        <v>0</v>
      </c>
      <c r="K126" s="105">
        <f t="shared" si="85"/>
        <v>0</v>
      </c>
      <c r="L126" s="100">
        <f>J126*H126</f>
        <v>0</v>
      </c>
      <c r="M126" s="100">
        <f>K126*H126</f>
        <v>0</v>
      </c>
      <c r="N126" s="101">
        <f t="shared" ref="N126:N127" si="86">J126+K126</f>
        <v>0</v>
      </c>
      <c r="O126" s="102">
        <f>N126*H126</f>
        <v>0</v>
      </c>
      <c r="P126" s="85"/>
      <c r="Q126" s="4"/>
      <c r="R126" s="4"/>
      <c r="S126" s="4"/>
      <c r="T126" s="4"/>
      <c r="U126" s="4"/>
      <c r="V126" s="4"/>
      <c r="W126" s="4"/>
      <c r="X126" s="4"/>
      <c r="Y126" s="4"/>
    </row>
    <row r="127" spans="1:25" x14ac:dyDescent="0.25">
      <c r="A127" s="23">
        <f>IF(F127&lt;&gt;"",1+MAX($A$6:A126),"")</f>
        <v>77</v>
      </c>
      <c r="B127" s="43" t="s">
        <v>134</v>
      </c>
      <c r="C127" s="50"/>
      <c r="D127" s="50"/>
      <c r="E127" s="51" t="s">
        <v>113</v>
      </c>
      <c r="F127" s="97">
        <v>32</v>
      </c>
      <c r="G127" s="98">
        <v>0</v>
      </c>
      <c r="H127" s="99">
        <f t="shared" ref="H127" si="87">F127*(1+G127)</f>
        <v>32</v>
      </c>
      <c r="I127" s="31" t="s">
        <v>13</v>
      </c>
      <c r="J127" s="105">
        <f t="shared" ref="J127:K127" si="88">J$73</f>
        <v>0</v>
      </c>
      <c r="K127" s="105">
        <f t="shared" si="88"/>
        <v>0</v>
      </c>
      <c r="L127" s="100">
        <f>J127*H127</f>
        <v>0</v>
      </c>
      <c r="M127" s="100">
        <f>K127*H127</f>
        <v>0</v>
      </c>
      <c r="N127" s="101">
        <f t="shared" si="86"/>
        <v>0</v>
      </c>
      <c r="O127" s="102">
        <f>N127*H127</f>
        <v>0</v>
      </c>
      <c r="P127" s="85"/>
      <c r="Q127" s="4"/>
      <c r="R127" s="4"/>
      <c r="S127" s="4"/>
      <c r="T127" s="4"/>
      <c r="U127" s="4"/>
      <c r="V127" s="4"/>
      <c r="W127" s="4"/>
      <c r="X127" s="4"/>
      <c r="Y127" s="4"/>
    </row>
    <row r="128" spans="1:25" x14ac:dyDescent="0.25">
      <c r="A128" s="23" t="str">
        <f>IF(F128&lt;&gt;"",1+MAX($A$6:A127),"")</f>
        <v/>
      </c>
      <c r="B128" s="31"/>
      <c r="C128" s="40"/>
      <c r="D128" s="46"/>
      <c r="E128" s="54"/>
      <c r="F128" s="88"/>
      <c r="G128" s="96"/>
      <c r="H128" s="88"/>
      <c r="I128" s="89"/>
      <c r="J128" s="90"/>
      <c r="K128" s="90"/>
      <c r="L128" s="90"/>
      <c r="M128" s="90"/>
      <c r="N128" s="90"/>
      <c r="O128" s="91"/>
      <c r="P128" s="92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6.5" thickBot="1" x14ac:dyDescent="0.3">
      <c r="A129" s="23" t="str">
        <f>IF(F129&lt;&gt;"",1+MAX($A$6:A128),"")</f>
        <v/>
      </c>
      <c r="B129" s="31"/>
      <c r="C129" s="40"/>
      <c r="D129" s="46"/>
      <c r="E129" s="58"/>
      <c r="F129" s="106"/>
      <c r="G129" s="107"/>
      <c r="H129" s="108"/>
      <c r="I129" s="109"/>
      <c r="J129" s="110"/>
      <c r="K129" s="110"/>
      <c r="L129" s="110"/>
      <c r="M129" s="110"/>
      <c r="N129" s="111"/>
      <c r="O129" s="112"/>
      <c r="P129" s="85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6.5" thickBot="1" x14ac:dyDescent="0.3">
      <c r="A130" s="23" t="str">
        <f>IF(F130&lt;&gt;"",1+MAX($A$6:A129),"")</f>
        <v/>
      </c>
      <c r="B130" s="31"/>
      <c r="C130" s="40"/>
      <c r="D130" s="46"/>
      <c r="E130" s="47" t="s">
        <v>158</v>
      </c>
      <c r="F130" s="88"/>
      <c r="G130" s="96"/>
      <c r="H130" s="88"/>
      <c r="I130" s="89"/>
      <c r="J130" s="90"/>
      <c r="K130" s="90"/>
      <c r="L130" s="113">
        <f>SUM(L78:L129)</f>
        <v>0</v>
      </c>
      <c r="M130" s="175">
        <f>SUM(M78:M129)</f>
        <v>0</v>
      </c>
      <c r="N130" s="174"/>
      <c r="O130" s="91"/>
      <c r="P130" s="114">
        <f>SUM(O78:O129)</f>
        <v>0</v>
      </c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6.5" thickBot="1" x14ac:dyDescent="0.3">
      <c r="A131" s="23" t="str">
        <f>IF(F131&lt;&gt;"",1+MAX($A$6:A130),"")</f>
        <v/>
      </c>
      <c r="B131" s="31"/>
      <c r="C131" s="40"/>
      <c r="D131" s="46"/>
      <c r="E131" s="47"/>
      <c r="F131" s="88"/>
      <c r="G131" s="96"/>
      <c r="H131" s="88"/>
      <c r="I131" s="89"/>
      <c r="J131" s="90"/>
      <c r="K131" s="90"/>
      <c r="L131" s="90"/>
      <c r="M131" s="90"/>
      <c r="N131" s="90"/>
      <c r="O131" s="91"/>
      <c r="P131" s="92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9.5" thickBot="1" x14ac:dyDescent="0.3">
      <c r="A132" s="23" t="str">
        <f>IF(F132&lt;&gt;"",1+MAX($A$6:A131),"")</f>
        <v/>
      </c>
      <c r="B132" s="27"/>
      <c r="C132" s="28"/>
      <c r="D132" s="29" t="s">
        <v>14</v>
      </c>
      <c r="E132" s="30" t="s">
        <v>57</v>
      </c>
      <c r="F132" s="29"/>
      <c r="G132" s="77"/>
      <c r="H132" s="78"/>
      <c r="I132" s="79"/>
      <c r="J132" s="80"/>
      <c r="K132" s="81"/>
      <c r="L132" s="82"/>
      <c r="M132" s="82"/>
      <c r="N132" s="83"/>
      <c r="O132" s="84"/>
      <c r="P132" s="85"/>
      <c r="Q132" s="6"/>
      <c r="R132" s="6"/>
      <c r="S132" s="6"/>
      <c r="T132" s="4"/>
      <c r="U132" s="4"/>
      <c r="V132" s="4"/>
      <c r="W132" s="4"/>
      <c r="X132" s="4"/>
      <c r="Y132" s="4"/>
    </row>
    <row r="133" spans="1:25" ht="32.25" thickBot="1" x14ac:dyDescent="0.3">
      <c r="A133" s="23" t="str">
        <f>IF(F133&lt;&gt;"",1+MAX($A$6:A132),"")</f>
        <v/>
      </c>
      <c r="B133" s="31"/>
      <c r="C133" s="56"/>
      <c r="D133" s="46"/>
      <c r="E133" s="57" t="s">
        <v>152</v>
      </c>
      <c r="F133" s="88"/>
      <c r="G133" s="96"/>
      <c r="H133" s="88"/>
      <c r="I133" s="89"/>
      <c r="J133" s="90"/>
      <c r="K133" s="90"/>
      <c r="L133" s="90"/>
      <c r="M133" s="90"/>
      <c r="N133" s="90"/>
      <c r="O133" s="91"/>
      <c r="P133" s="92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6.5" customHeight="1" thickBot="1" x14ac:dyDescent="0.3">
      <c r="A134" s="23" t="str">
        <f>IF(F134&lt;&gt;"",1+MAX($A$6:A133),"")</f>
        <v/>
      </c>
      <c r="B134" s="35"/>
      <c r="C134" s="36"/>
      <c r="D134" s="37"/>
      <c r="E134" s="38" t="s">
        <v>44</v>
      </c>
      <c r="F134" s="37"/>
      <c r="G134" s="93"/>
      <c r="H134" s="94"/>
      <c r="I134" s="89"/>
      <c r="J134" s="90"/>
      <c r="K134" s="82"/>
      <c r="L134" s="82"/>
      <c r="M134" s="82"/>
      <c r="N134" s="83"/>
      <c r="O134" s="84"/>
      <c r="P134" s="85"/>
      <c r="Q134" s="6"/>
      <c r="R134" s="6"/>
      <c r="S134" s="6"/>
      <c r="T134" s="4"/>
      <c r="U134" s="4"/>
      <c r="V134" s="4"/>
      <c r="W134" s="4"/>
      <c r="X134" s="4"/>
      <c r="Y134" s="4"/>
    </row>
    <row r="135" spans="1:25" ht="16.5" customHeight="1" thickBot="1" x14ac:dyDescent="0.3">
      <c r="A135" s="23" t="str">
        <f>IF(F135&lt;&gt;"",1+MAX($A$6:A134),"")</f>
        <v/>
      </c>
      <c r="B135" s="39"/>
      <c r="C135" s="40"/>
      <c r="D135" s="41"/>
      <c r="E135" s="42" t="s">
        <v>24</v>
      </c>
      <c r="F135" s="95"/>
      <c r="G135" s="96"/>
      <c r="H135" s="88"/>
      <c r="I135" s="89"/>
      <c r="J135" s="90"/>
      <c r="K135" s="82"/>
      <c r="L135" s="82"/>
      <c r="M135" s="82"/>
      <c r="N135" s="83"/>
      <c r="O135" s="84"/>
      <c r="P135" s="85"/>
      <c r="Q135" s="6"/>
      <c r="R135" s="6"/>
      <c r="S135" s="6"/>
      <c r="T135" s="4"/>
      <c r="U135" s="4"/>
      <c r="V135" s="4"/>
      <c r="W135" s="4"/>
      <c r="X135" s="4"/>
      <c r="Y135" s="4"/>
    </row>
    <row r="136" spans="1:25" x14ac:dyDescent="0.25">
      <c r="A136" s="23">
        <f>IF(F136&lt;&gt;"",1+MAX($A$6:A135),"")</f>
        <v>78</v>
      </c>
      <c r="B136" s="43" t="s">
        <v>132</v>
      </c>
      <c r="C136" s="40"/>
      <c r="D136" s="44"/>
      <c r="E136" s="45" t="s">
        <v>59</v>
      </c>
      <c r="F136" s="97">
        <v>2</v>
      </c>
      <c r="G136" s="98">
        <v>0.1</v>
      </c>
      <c r="H136" s="99">
        <f t="shared" ref="H136" si="89">F136*(1+G136)</f>
        <v>2.2000000000000002</v>
      </c>
      <c r="I136" s="31" t="s">
        <v>12</v>
      </c>
      <c r="J136" s="228">
        <v>0</v>
      </c>
      <c r="K136" s="228">
        <v>0</v>
      </c>
      <c r="L136" s="100">
        <f>J136*H136</f>
        <v>0</v>
      </c>
      <c r="M136" s="100">
        <f>K136*H136</f>
        <v>0</v>
      </c>
      <c r="N136" s="101">
        <f>J136+K136</f>
        <v>0</v>
      </c>
      <c r="O136" s="102">
        <f>N136*H136</f>
        <v>0</v>
      </c>
      <c r="P136" s="85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6.5" thickBot="1" x14ac:dyDescent="0.3">
      <c r="A137" s="23" t="str">
        <f>IF(F137&lt;&gt;"",1+MAX($A$6:A136),"")</f>
        <v/>
      </c>
      <c r="B137" s="31"/>
      <c r="C137" s="40"/>
      <c r="D137" s="46"/>
      <c r="E137" s="47"/>
      <c r="F137" s="88"/>
      <c r="G137" s="96"/>
      <c r="H137" s="88"/>
      <c r="I137" s="89"/>
      <c r="J137" s="90"/>
      <c r="K137" s="90"/>
      <c r="L137" s="90"/>
      <c r="M137" s="90"/>
      <c r="N137" s="90"/>
      <c r="O137" s="91"/>
      <c r="P137" s="92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6.5" customHeight="1" thickBot="1" x14ac:dyDescent="0.3">
      <c r="A138" s="23" t="str">
        <f>IF(F138&lt;&gt;"",1+MAX($A$6:A137),"")</f>
        <v/>
      </c>
      <c r="B138" s="39"/>
      <c r="C138" s="40"/>
      <c r="D138" s="48"/>
      <c r="E138" s="49" t="s">
        <v>26</v>
      </c>
      <c r="F138" s="104"/>
      <c r="G138" s="96"/>
      <c r="H138" s="88"/>
      <c r="I138" s="89"/>
      <c r="J138" s="90"/>
      <c r="K138" s="82"/>
      <c r="L138" s="82"/>
      <c r="M138" s="82"/>
      <c r="N138" s="83"/>
      <c r="O138" s="84"/>
      <c r="P138" s="85"/>
      <c r="Q138" s="6"/>
      <c r="R138" s="6"/>
      <c r="S138" s="6"/>
      <c r="T138" s="4"/>
      <c r="U138" s="4"/>
      <c r="V138" s="4"/>
      <c r="W138" s="4"/>
      <c r="X138" s="4"/>
      <c r="Y138" s="4"/>
    </row>
    <row r="139" spans="1:25" x14ac:dyDescent="0.25">
      <c r="A139" s="23">
        <f>IF(F139&lt;&gt;"",1+MAX($A$6:A138),"")</f>
        <v>79</v>
      </c>
      <c r="B139" s="43" t="s">
        <v>131</v>
      </c>
      <c r="C139" s="40"/>
      <c r="D139" s="44"/>
      <c r="E139" s="45" t="s">
        <v>75</v>
      </c>
      <c r="F139" s="97">
        <v>3</v>
      </c>
      <c r="G139" s="98">
        <v>0.1</v>
      </c>
      <c r="H139" s="99">
        <f t="shared" ref="H139" si="90">F139*(1+G139)</f>
        <v>3.3000000000000003</v>
      </c>
      <c r="I139" s="31" t="s">
        <v>12</v>
      </c>
      <c r="J139" s="103">
        <f t="shared" ref="J139:K139" si="91">J$136</f>
        <v>0</v>
      </c>
      <c r="K139" s="103">
        <f t="shared" si="91"/>
        <v>0</v>
      </c>
      <c r="L139" s="100">
        <f>J139*H139</f>
        <v>0</v>
      </c>
      <c r="M139" s="100">
        <f>K139*H139</f>
        <v>0</v>
      </c>
      <c r="N139" s="101">
        <f>J139+K139</f>
        <v>0</v>
      </c>
      <c r="O139" s="102">
        <f>N139*H139</f>
        <v>0</v>
      </c>
      <c r="P139" s="85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6.5" thickBot="1" x14ac:dyDescent="0.3">
      <c r="A140" s="23" t="str">
        <f>IF(F140&lt;&gt;"",1+MAX($A$6:A139),"")</f>
        <v/>
      </c>
      <c r="B140" s="31"/>
      <c r="C140" s="40"/>
      <c r="D140" s="46"/>
      <c r="E140" s="47"/>
      <c r="F140" s="88"/>
      <c r="G140" s="96"/>
      <c r="H140" s="88"/>
      <c r="I140" s="89"/>
      <c r="J140" s="90"/>
      <c r="K140" s="90"/>
      <c r="L140" s="90"/>
      <c r="M140" s="90"/>
      <c r="N140" s="90"/>
      <c r="O140" s="91"/>
      <c r="P140" s="92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6.5" customHeight="1" thickBot="1" x14ac:dyDescent="0.3">
      <c r="A141" s="23" t="str">
        <f>IF(F141&lt;&gt;"",1+MAX($A$6:A140),"")</f>
        <v/>
      </c>
      <c r="B141" s="39"/>
      <c r="C141" s="40"/>
      <c r="D141" s="48"/>
      <c r="E141" s="49" t="s">
        <v>45</v>
      </c>
      <c r="F141" s="104"/>
      <c r="G141" s="96"/>
      <c r="H141" s="88"/>
      <c r="I141" s="89"/>
      <c r="J141" s="90"/>
      <c r="K141" s="82"/>
      <c r="L141" s="82"/>
      <c r="M141" s="82"/>
      <c r="N141" s="83"/>
      <c r="O141" s="84"/>
      <c r="P141" s="85"/>
      <c r="Q141" s="6"/>
      <c r="R141" s="6"/>
      <c r="S141" s="6"/>
      <c r="T141" s="4"/>
      <c r="U141" s="4"/>
      <c r="V141" s="4"/>
      <c r="W141" s="4"/>
      <c r="X141" s="4"/>
      <c r="Y141" s="4"/>
    </row>
    <row r="142" spans="1:25" x14ac:dyDescent="0.25">
      <c r="A142" s="23">
        <f>IF(F142&lt;&gt;"",1+MAX($A$6:A141),"")</f>
        <v>80</v>
      </c>
      <c r="B142" s="43" t="s">
        <v>132</v>
      </c>
      <c r="C142" s="50"/>
      <c r="D142" s="50"/>
      <c r="E142" s="51" t="s">
        <v>95</v>
      </c>
      <c r="F142" s="97">
        <v>2</v>
      </c>
      <c r="G142" s="98">
        <v>0</v>
      </c>
      <c r="H142" s="99">
        <f>F142*(1+G142)</f>
        <v>2</v>
      </c>
      <c r="I142" s="31" t="s">
        <v>13</v>
      </c>
      <c r="J142" s="228">
        <v>0</v>
      </c>
      <c r="K142" s="228">
        <v>0</v>
      </c>
      <c r="L142" s="100">
        <f>J142*H142</f>
        <v>0</v>
      </c>
      <c r="M142" s="100">
        <f>K142*H142</f>
        <v>0</v>
      </c>
      <c r="N142" s="101">
        <f>J142+K142</f>
        <v>0</v>
      </c>
      <c r="O142" s="102">
        <f>N142*H142</f>
        <v>0</v>
      </c>
      <c r="P142" s="85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6.5" thickBot="1" x14ac:dyDescent="0.3">
      <c r="A143" s="23" t="str">
        <f>IF(F143&lt;&gt;"",1+MAX($A$6:A142),"")</f>
        <v/>
      </c>
      <c r="B143" s="31"/>
      <c r="C143" s="40"/>
      <c r="D143" s="46"/>
      <c r="E143" s="47"/>
      <c r="F143" s="88"/>
      <c r="G143" s="96"/>
      <c r="H143" s="88"/>
      <c r="I143" s="89"/>
      <c r="J143" s="90"/>
      <c r="K143" s="90"/>
      <c r="L143" s="90"/>
      <c r="M143" s="90"/>
      <c r="N143" s="90"/>
      <c r="O143" s="91"/>
      <c r="P143" s="92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6.5" customHeight="1" thickBot="1" x14ac:dyDescent="0.3">
      <c r="A144" s="23" t="str">
        <f>IF(F144&lt;&gt;"",1+MAX($A$6:A143),"")</f>
        <v/>
      </c>
      <c r="B144" s="35"/>
      <c r="C144" s="36"/>
      <c r="D144" s="37"/>
      <c r="E144" s="38" t="s">
        <v>47</v>
      </c>
      <c r="F144" s="37"/>
      <c r="G144" s="93"/>
      <c r="H144" s="94"/>
      <c r="I144" s="89"/>
      <c r="J144" s="90"/>
      <c r="K144" s="82"/>
      <c r="L144" s="82"/>
      <c r="M144" s="82"/>
      <c r="N144" s="83"/>
      <c r="O144" s="84"/>
      <c r="P144" s="85"/>
      <c r="Q144" s="6"/>
      <c r="R144" s="6"/>
      <c r="S144" s="6"/>
      <c r="T144" s="4"/>
      <c r="U144" s="4"/>
      <c r="V144" s="4"/>
      <c r="W144" s="4"/>
      <c r="X144" s="4"/>
      <c r="Y144" s="4"/>
    </row>
    <row r="145" spans="1:25" ht="16.5" customHeight="1" thickBot="1" x14ac:dyDescent="0.3">
      <c r="A145" s="23" t="str">
        <f>IF(F145&lt;&gt;"",1+MAX($A$6:A144),"")</f>
        <v/>
      </c>
      <c r="B145" s="39"/>
      <c r="C145" s="40"/>
      <c r="D145" s="41"/>
      <c r="E145" s="42" t="s">
        <v>24</v>
      </c>
      <c r="F145" s="95"/>
      <c r="G145" s="96"/>
      <c r="H145" s="88"/>
      <c r="I145" s="89"/>
      <c r="J145" s="90"/>
      <c r="K145" s="82"/>
      <c r="L145" s="82"/>
      <c r="M145" s="82"/>
      <c r="N145" s="83"/>
      <c r="O145" s="84"/>
      <c r="P145" s="85"/>
      <c r="Q145" s="6"/>
      <c r="R145" s="6"/>
      <c r="S145" s="6"/>
      <c r="T145" s="4"/>
      <c r="U145" s="4"/>
      <c r="V145" s="4"/>
      <c r="W145" s="4"/>
      <c r="X145" s="4"/>
      <c r="Y145" s="4"/>
    </row>
    <row r="146" spans="1:25" x14ac:dyDescent="0.25">
      <c r="A146" s="23">
        <f>IF(F146&lt;&gt;"",1+MAX($A$6:A145),"")</f>
        <v>81</v>
      </c>
      <c r="B146" s="43" t="s">
        <v>132</v>
      </c>
      <c r="C146" s="40"/>
      <c r="D146" s="44"/>
      <c r="E146" s="45" t="s">
        <v>62</v>
      </c>
      <c r="F146" s="97">
        <v>1</v>
      </c>
      <c r="G146" s="98">
        <v>0.1</v>
      </c>
      <c r="H146" s="99">
        <f t="shared" ref="H146:H150" si="92">F146*(1+G146)</f>
        <v>1.1000000000000001</v>
      </c>
      <c r="I146" s="31" t="s">
        <v>12</v>
      </c>
      <c r="J146" s="228">
        <v>0</v>
      </c>
      <c r="K146" s="228">
        <v>0</v>
      </c>
      <c r="L146" s="100">
        <f t="shared" ref="L146:L151" si="93">J146*H146</f>
        <v>0</v>
      </c>
      <c r="M146" s="100">
        <f t="shared" ref="M146:M151" si="94">K146*H146</f>
        <v>0</v>
      </c>
      <c r="N146" s="101">
        <f t="shared" ref="N146:N151" si="95">J146+K146</f>
        <v>0</v>
      </c>
      <c r="O146" s="102">
        <f t="shared" ref="O146:O151" si="96">N146*H146</f>
        <v>0</v>
      </c>
      <c r="P146" s="85"/>
      <c r="Q146" s="4"/>
      <c r="R146" s="4"/>
      <c r="S146" s="4"/>
      <c r="T146" s="4"/>
      <c r="U146" s="4"/>
      <c r="V146" s="4"/>
      <c r="W146" s="4"/>
      <c r="X146" s="4"/>
      <c r="Y146" s="4"/>
    </row>
    <row r="147" spans="1:25" x14ac:dyDescent="0.25">
      <c r="A147" s="23">
        <f>IF(F147&lt;&gt;"",1+MAX($A$6:A146),"")</f>
        <v>82</v>
      </c>
      <c r="B147" s="43" t="s">
        <v>132</v>
      </c>
      <c r="C147" s="40"/>
      <c r="D147" s="44"/>
      <c r="E147" s="45" t="s">
        <v>63</v>
      </c>
      <c r="F147" s="97">
        <v>1.4</v>
      </c>
      <c r="G147" s="98">
        <v>0.1</v>
      </c>
      <c r="H147" s="99">
        <f t="shared" si="92"/>
        <v>1.54</v>
      </c>
      <c r="I147" s="31" t="s">
        <v>12</v>
      </c>
      <c r="J147" s="228">
        <v>0</v>
      </c>
      <c r="K147" s="228">
        <v>0</v>
      </c>
      <c r="L147" s="100">
        <f t="shared" si="93"/>
        <v>0</v>
      </c>
      <c r="M147" s="100">
        <f t="shared" si="94"/>
        <v>0</v>
      </c>
      <c r="N147" s="101">
        <f t="shared" si="95"/>
        <v>0</v>
      </c>
      <c r="O147" s="102">
        <f t="shared" si="96"/>
        <v>0</v>
      </c>
      <c r="P147" s="85"/>
      <c r="Q147" s="4"/>
      <c r="R147" s="4"/>
      <c r="S147" s="4"/>
      <c r="T147" s="4"/>
      <c r="U147" s="4"/>
      <c r="V147" s="4"/>
      <c r="W147" s="4"/>
      <c r="X147" s="4"/>
      <c r="Y147" s="4"/>
    </row>
    <row r="148" spans="1:25" x14ac:dyDescent="0.25">
      <c r="A148" s="23">
        <f>IF(F148&lt;&gt;"",1+MAX($A$6:A147),"")</f>
        <v>83</v>
      </c>
      <c r="B148" s="43" t="s">
        <v>132</v>
      </c>
      <c r="C148" s="40"/>
      <c r="D148" s="44"/>
      <c r="E148" s="45" t="s">
        <v>64</v>
      </c>
      <c r="F148" s="97">
        <v>1</v>
      </c>
      <c r="G148" s="98">
        <v>0.1</v>
      </c>
      <c r="H148" s="99">
        <f t="shared" si="92"/>
        <v>1.1000000000000001</v>
      </c>
      <c r="I148" s="31" t="s">
        <v>12</v>
      </c>
      <c r="J148" s="228">
        <v>0</v>
      </c>
      <c r="K148" s="228">
        <v>0</v>
      </c>
      <c r="L148" s="100">
        <f t="shared" si="93"/>
        <v>0</v>
      </c>
      <c r="M148" s="100">
        <f t="shared" si="94"/>
        <v>0</v>
      </c>
      <c r="N148" s="101">
        <f t="shared" si="95"/>
        <v>0</v>
      </c>
      <c r="O148" s="102">
        <f t="shared" si="96"/>
        <v>0</v>
      </c>
      <c r="P148" s="85"/>
      <c r="Q148" s="4"/>
      <c r="R148" s="4"/>
      <c r="S148" s="4"/>
      <c r="T148" s="4"/>
      <c r="U148" s="4"/>
      <c r="V148" s="4"/>
      <c r="W148" s="4"/>
      <c r="X148" s="4"/>
      <c r="Y148" s="4"/>
    </row>
    <row r="149" spans="1:25" x14ac:dyDescent="0.25">
      <c r="A149" s="23">
        <f>IF(F149&lt;&gt;"",1+MAX($A$6:A148),"")</f>
        <v>84</v>
      </c>
      <c r="B149" s="43" t="s">
        <v>132</v>
      </c>
      <c r="C149" s="40"/>
      <c r="D149" s="44"/>
      <c r="E149" s="45" t="s">
        <v>65</v>
      </c>
      <c r="F149" s="97">
        <v>1</v>
      </c>
      <c r="G149" s="98">
        <v>0.1</v>
      </c>
      <c r="H149" s="99">
        <f t="shared" si="92"/>
        <v>1.1000000000000001</v>
      </c>
      <c r="I149" s="31" t="s">
        <v>12</v>
      </c>
      <c r="J149" s="228">
        <v>0</v>
      </c>
      <c r="K149" s="228">
        <v>0</v>
      </c>
      <c r="L149" s="100">
        <f t="shared" si="93"/>
        <v>0</v>
      </c>
      <c r="M149" s="100">
        <f t="shared" si="94"/>
        <v>0</v>
      </c>
      <c r="N149" s="101">
        <f t="shared" si="95"/>
        <v>0</v>
      </c>
      <c r="O149" s="102">
        <f t="shared" si="96"/>
        <v>0</v>
      </c>
      <c r="P149" s="85"/>
      <c r="Q149" s="4"/>
      <c r="R149" s="4"/>
      <c r="S149" s="4"/>
      <c r="T149" s="4"/>
      <c r="U149" s="4"/>
      <c r="V149" s="4"/>
      <c r="W149" s="4"/>
      <c r="X149" s="4"/>
      <c r="Y149" s="4"/>
    </row>
    <row r="150" spans="1:25" x14ac:dyDescent="0.25">
      <c r="A150" s="23">
        <f>IF(F150&lt;&gt;"",1+MAX($A$6:A149),"")</f>
        <v>85</v>
      </c>
      <c r="B150" s="43" t="s">
        <v>132</v>
      </c>
      <c r="C150" s="40"/>
      <c r="D150" s="44"/>
      <c r="E150" s="45" t="s">
        <v>66</v>
      </c>
      <c r="F150" s="97">
        <v>1</v>
      </c>
      <c r="G150" s="98">
        <v>0.1</v>
      </c>
      <c r="H150" s="99">
        <f t="shared" si="92"/>
        <v>1.1000000000000001</v>
      </c>
      <c r="I150" s="31" t="s">
        <v>12</v>
      </c>
      <c r="J150" s="228">
        <v>0</v>
      </c>
      <c r="K150" s="228">
        <v>0</v>
      </c>
      <c r="L150" s="100">
        <f t="shared" si="93"/>
        <v>0</v>
      </c>
      <c r="M150" s="100">
        <f t="shared" si="94"/>
        <v>0</v>
      </c>
      <c r="N150" s="101">
        <f t="shared" si="95"/>
        <v>0</v>
      </c>
      <c r="O150" s="102">
        <f t="shared" si="96"/>
        <v>0</v>
      </c>
      <c r="P150" s="85"/>
      <c r="Q150" s="4"/>
      <c r="R150" s="4"/>
      <c r="S150" s="4"/>
      <c r="T150" s="4"/>
      <c r="U150" s="4"/>
      <c r="V150" s="4"/>
      <c r="W150" s="4"/>
      <c r="X150" s="4"/>
      <c r="Y150" s="4"/>
    </row>
    <row r="151" spans="1:25" x14ac:dyDescent="0.25">
      <c r="A151" s="23">
        <f>IF(F151&lt;&gt;"",1+MAX($A$6:A150),"")</f>
        <v>86</v>
      </c>
      <c r="B151" s="31" t="s">
        <v>132</v>
      </c>
      <c r="C151" s="40"/>
      <c r="D151" s="46"/>
      <c r="E151" s="45" t="s">
        <v>58</v>
      </c>
      <c r="F151" s="88">
        <v>168.86</v>
      </c>
      <c r="G151" s="98">
        <v>0.1</v>
      </c>
      <c r="H151" s="99">
        <f t="shared" ref="H151" si="97">F151*(1+G151)</f>
        <v>185.74600000000004</v>
      </c>
      <c r="I151" s="31" t="s">
        <v>12</v>
      </c>
      <c r="J151" s="103">
        <f t="shared" ref="J151:K151" si="98">J$136</f>
        <v>0</v>
      </c>
      <c r="K151" s="103">
        <f t="shared" si="98"/>
        <v>0</v>
      </c>
      <c r="L151" s="100">
        <f t="shared" si="93"/>
        <v>0</v>
      </c>
      <c r="M151" s="100">
        <f t="shared" si="94"/>
        <v>0</v>
      </c>
      <c r="N151" s="101">
        <f t="shared" si="95"/>
        <v>0</v>
      </c>
      <c r="O151" s="102">
        <f t="shared" si="96"/>
        <v>0</v>
      </c>
      <c r="P151" s="92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6.5" thickBot="1" x14ac:dyDescent="0.3">
      <c r="A152" s="23" t="str">
        <f>IF(F152&lt;&gt;"",1+MAX($A$6:A151),"")</f>
        <v/>
      </c>
      <c r="B152" s="31"/>
      <c r="C152" s="40"/>
      <c r="D152" s="46"/>
      <c r="E152" s="47"/>
      <c r="F152" s="88"/>
      <c r="G152" s="96"/>
      <c r="H152" s="88"/>
      <c r="I152" s="89"/>
      <c r="J152" s="90"/>
      <c r="K152" s="90"/>
      <c r="L152" s="90"/>
      <c r="M152" s="90"/>
      <c r="N152" s="90"/>
      <c r="O152" s="91"/>
      <c r="P152" s="92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6.5" customHeight="1" thickBot="1" x14ac:dyDescent="0.3">
      <c r="A153" s="23" t="str">
        <f>IF(F153&lt;&gt;"",1+MAX($A$6:A152),"")</f>
        <v/>
      </c>
      <c r="B153" s="39"/>
      <c r="C153" s="40"/>
      <c r="D153" s="48"/>
      <c r="E153" s="49" t="s">
        <v>26</v>
      </c>
      <c r="F153" s="104"/>
      <c r="G153" s="96"/>
      <c r="H153" s="88"/>
      <c r="I153" s="89"/>
      <c r="J153" s="90"/>
      <c r="K153" s="82"/>
      <c r="L153" s="82"/>
      <c r="M153" s="82"/>
      <c r="N153" s="83"/>
      <c r="O153" s="84"/>
      <c r="P153" s="85"/>
      <c r="Q153" s="6"/>
      <c r="R153" s="6"/>
      <c r="S153" s="6"/>
      <c r="T153" s="4"/>
      <c r="U153" s="4"/>
      <c r="V153" s="4"/>
      <c r="W153" s="4"/>
      <c r="X153" s="4"/>
      <c r="Y153" s="4"/>
    </row>
    <row r="154" spans="1:25" x14ac:dyDescent="0.25">
      <c r="A154" s="23">
        <f>IF(F154&lt;&gt;"",1+MAX($A$6:A153),"")</f>
        <v>87</v>
      </c>
      <c r="B154" s="43" t="s">
        <v>131</v>
      </c>
      <c r="C154" s="40"/>
      <c r="D154" s="44"/>
      <c r="E154" s="45" t="s">
        <v>77</v>
      </c>
      <c r="F154" s="97">
        <v>8</v>
      </c>
      <c r="G154" s="98">
        <v>0.1</v>
      </c>
      <c r="H154" s="99">
        <f t="shared" ref="H154:H156" si="99">F154*(1+G154)</f>
        <v>8.8000000000000007</v>
      </c>
      <c r="I154" s="31" t="s">
        <v>12</v>
      </c>
      <c r="J154" s="103">
        <f t="shared" ref="J154:K154" si="100">J$146</f>
        <v>0</v>
      </c>
      <c r="K154" s="103">
        <f t="shared" si="100"/>
        <v>0</v>
      </c>
      <c r="L154" s="100">
        <f t="shared" ref="L154:L159" si="101">J154*H154</f>
        <v>0</v>
      </c>
      <c r="M154" s="100">
        <f t="shared" ref="M154:M159" si="102">K154*H154</f>
        <v>0</v>
      </c>
      <c r="N154" s="101">
        <f t="shared" ref="N154:N159" si="103">J154+K154</f>
        <v>0</v>
      </c>
      <c r="O154" s="102">
        <f t="shared" ref="O154:O159" si="104">N154*H154</f>
        <v>0</v>
      </c>
      <c r="P154" s="85"/>
      <c r="Q154" s="4"/>
      <c r="R154" s="4"/>
      <c r="S154" s="4"/>
      <c r="T154" s="4"/>
      <c r="U154" s="4"/>
      <c r="V154" s="4"/>
      <c r="W154" s="4"/>
      <c r="X154" s="4"/>
      <c r="Y154" s="4"/>
    </row>
    <row r="155" spans="1:25" x14ac:dyDescent="0.25">
      <c r="A155" s="23">
        <f>IF(F155&lt;&gt;"",1+MAX($A$6:A154),"")</f>
        <v>88</v>
      </c>
      <c r="B155" s="43" t="s">
        <v>131</v>
      </c>
      <c r="C155" s="40"/>
      <c r="D155" s="44"/>
      <c r="E155" s="45" t="s">
        <v>78</v>
      </c>
      <c r="F155" s="97">
        <f>3*2+8</f>
        <v>14</v>
      </c>
      <c r="G155" s="98">
        <v>0.1</v>
      </c>
      <c r="H155" s="99">
        <f t="shared" si="99"/>
        <v>15.400000000000002</v>
      </c>
      <c r="I155" s="31" t="s">
        <v>12</v>
      </c>
      <c r="J155" s="103">
        <f>J$147</f>
        <v>0</v>
      </c>
      <c r="K155" s="103">
        <f t="shared" ref="K155" si="105">K$147</f>
        <v>0</v>
      </c>
      <c r="L155" s="100">
        <f t="shared" si="101"/>
        <v>0</v>
      </c>
      <c r="M155" s="100">
        <f t="shared" si="102"/>
        <v>0</v>
      </c>
      <c r="N155" s="101">
        <f t="shared" si="103"/>
        <v>0</v>
      </c>
      <c r="O155" s="102">
        <f t="shared" si="104"/>
        <v>0</v>
      </c>
      <c r="P155" s="85"/>
      <c r="Q155" s="4"/>
      <c r="R155" s="4"/>
      <c r="S155" s="4"/>
      <c r="T155" s="4"/>
      <c r="U155" s="4"/>
      <c r="V155" s="4"/>
      <c r="W155" s="4"/>
      <c r="X155" s="4"/>
      <c r="Y155" s="4"/>
    </row>
    <row r="156" spans="1:25" x14ac:dyDescent="0.25">
      <c r="A156" s="23">
        <f>IF(F156&lt;&gt;"",1+MAX($A$6:A155),"")</f>
        <v>89</v>
      </c>
      <c r="B156" s="43" t="s">
        <v>131</v>
      </c>
      <c r="C156" s="40"/>
      <c r="D156" s="44"/>
      <c r="E156" s="45" t="s">
        <v>79</v>
      </c>
      <c r="F156" s="97">
        <v>8</v>
      </c>
      <c r="G156" s="98">
        <v>0.1</v>
      </c>
      <c r="H156" s="99">
        <f t="shared" si="99"/>
        <v>8.8000000000000007</v>
      </c>
      <c r="I156" s="31" t="s">
        <v>12</v>
      </c>
      <c r="J156" s="103">
        <f>J$148</f>
        <v>0</v>
      </c>
      <c r="K156" s="103">
        <f t="shared" ref="K156" si="106">K$148</f>
        <v>0</v>
      </c>
      <c r="L156" s="100">
        <f t="shared" si="101"/>
        <v>0</v>
      </c>
      <c r="M156" s="100">
        <f t="shared" si="102"/>
        <v>0</v>
      </c>
      <c r="N156" s="101">
        <f t="shared" si="103"/>
        <v>0</v>
      </c>
      <c r="O156" s="102">
        <f t="shared" si="104"/>
        <v>0</v>
      </c>
      <c r="P156" s="85"/>
      <c r="Q156" s="4"/>
      <c r="R156" s="4"/>
      <c r="S156" s="4"/>
      <c r="T156" s="4"/>
      <c r="U156" s="4"/>
      <c r="V156" s="4"/>
      <c r="W156" s="4"/>
      <c r="X156" s="4"/>
      <c r="Y156" s="4"/>
    </row>
    <row r="157" spans="1:25" x14ac:dyDescent="0.25">
      <c r="A157" s="23">
        <f>IF(F157&lt;&gt;"",1+MAX($A$6:A156),"")</f>
        <v>90</v>
      </c>
      <c r="B157" s="31" t="s">
        <v>131</v>
      </c>
      <c r="C157" s="40"/>
      <c r="D157" s="46"/>
      <c r="E157" s="45" t="s">
        <v>80</v>
      </c>
      <c r="F157" s="88">
        <v>8</v>
      </c>
      <c r="G157" s="98">
        <v>0.1</v>
      </c>
      <c r="H157" s="99">
        <f t="shared" ref="H157" si="107">F157*(1+G157)</f>
        <v>8.8000000000000007</v>
      </c>
      <c r="I157" s="31" t="s">
        <v>12</v>
      </c>
      <c r="J157" s="103">
        <f>J$149</f>
        <v>0</v>
      </c>
      <c r="K157" s="103">
        <f t="shared" ref="K157" si="108">K$149</f>
        <v>0</v>
      </c>
      <c r="L157" s="100">
        <f t="shared" si="101"/>
        <v>0</v>
      </c>
      <c r="M157" s="100">
        <f t="shared" si="102"/>
        <v>0</v>
      </c>
      <c r="N157" s="101">
        <f t="shared" si="103"/>
        <v>0</v>
      </c>
      <c r="O157" s="102">
        <f t="shared" si="104"/>
        <v>0</v>
      </c>
      <c r="P157" s="92"/>
      <c r="Q157" s="4"/>
      <c r="R157" s="4"/>
      <c r="S157" s="4"/>
      <c r="T157" s="4"/>
      <c r="U157" s="4"/>
      <c r="V157" s="4"/>
      <c r="W157" s="4"/>
      <c r="X157" s="4"/>
      <c r="Y157" s="4"/>
    </row>
    <row r="158" spans="1:25" x14ac:dyDescent="0.25">
      <c r="A158" s="23">
        <f>IF(F158&lt;&gt;"",1+MAX($A$6:A157),"")</f>
        <v>91</v>
      </c>
      <c r="B158" s="43" t="s">
        <v>131</v>
      </c>
      <c r="C158" s="40"/>
      <c r="D158" s="44"/>
      <c r="E158" s="45" t="s">
        <v>81</v>
      </c>
      <c r="F158" s="97">
        <v>8</v>
      </c>
      <c r="G158" s="98">
        <v>0.1</v>
      </c>
      <c r="H158" s="99">
        <f>F158*(1+G158)</f>
        <v>8.8000000000000007</v>
      </c>
      <c r="I158" s="31" t="s">
        <v>12</v>
      </c>
      <c r="J158" s="103">
        <f>J$150</f>
        <v>0</v>
      </c>
      <c r="K158" s="103">
        <f t="shared" ref="K158" si="109">K$150</f>
        <v>0</v>
      </c>
      <c r="L158" s="100">
        <f t="shared" si="101"/>
        <v>0</v>
      </c>
      <c r="M158" s="100">
        <f t="shared" si="102"/>
        <v>0</v>
      </c>
      <c r="N158" s="101">
        <f t="shared" si="103"/>
        <v>0</v>
      </c>
      <c r="O158" s="102">
        <f t="shared" si="104"/>
        <v>0</v>
      </c>
      <c r="P158" s="85"/>
      <c r="Q158" s="4"/>
      <c r="R158" s="4"/>
      <c r="S158" s="4"/>
      <c r="T158" s="4"/>
      <c r="U158" s="4"/>
      <c r="V158" s="4"/>
      <c r="W158" s="4"/>
      <c r="X158" s="4"/>
      <c r="Y158" s="4"/>
    </row>
    <row r="159" spans="1:25" x14ac:dyDescent="0.25">
      <c r="A159" s="23">
        <f>IF(F159&lt;&gt;"",1+MAX($A$6:A158),"")</f>
        <v>92</v>
      </c>
      <c r="B159" s="43" t="s">
        <v>131</v>
      </c>
      <c r="C159" s="40"/>
      <c r="D159" s="44"/>
      <c r="E159" s="45" t="s">
        <v>82</v>
      </c>
      <c r="F159" s="97">
        <v>10</v>
      </c>
      <c r="G159" s="98">
        <v>0.1</v>
      </c>
      <c r="H159" s="99">
        <f>F159*(1+G159)</f>
        <v>11</v>
      </c>
      <c r="I159" s="31" t="s">
        <v>12</v>
      </c>
      <c r="J159" s="103">
        <f>J$151</f>
        <v>0</v>
      </c>
      <c r="K159" s="103">
        <f t="shared" ref="K159" si="110">K$151</f>
        <v>0</v>
      </c>
      <c r="L159" s="100">
        <f t="shared" si="101"/>
        <v>0</v>
      </c>
      <c r="M159" s="100">
        <f t="shared" si="102"/>
        <v>0</v>
      </c>
      <c r="N159" s="101">
        <f t="shared" si="103"/>
        <v>0</v>
      </c>
      <c r="O159" s="102">
        <f t="shared" si="104"/>
        <v>0</v>
      </c>
      <c r="P159" s="85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6.5" thickBot="1" x14ac:dyDescent="0.3">
      <c r="A160" s="23" t="str">
        <f>IF(F160&lt;&gt;"",1+MAX($A$6:A159),"")</f>
        <v/>
      </c>
      <c r="B160" s="31"/>
      <c r="C160" s="40"/>
      <c r="D160" s="46"/>
      <c r="E160" s="47"/>
      <c r="F160" s="88"/>
      <c r="G160" s="96"/>
      <c r="H160" s="88"/>
      <c r="I160" s="89"/>
      <c r="J160" s="90"/>
      <c r="K160" s="90"/>
      <c r="L160" s="90"/>
      <c r="M160" s="90"/>
      <c r="N160" s="90"/>
      <c r="O160" s="91"/>
      <c r="P160" s="92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6.5" customHeight="1" thickBot="1" x14ac:dyDescent="0.3">
      <c r="A161" s="23" t="str">
        <f>IF(F161&lt;&gt;"",1+MAX($A$6:A160),"")</f>
        <v/>
      </c>
      <c r="B161" s="39"/>
      <c r="C161" s="40"/>
      <c r="D161" s="48"/>
      <c r="E161" s="49" t="s">
        <v>45</v>
      </c>
      <c r="F161" s="104"/>
      <c r="G161" s="96"/>
      <c r="H161" s="88"/>
      <c r="I161" s="89"/>
      <c r="J161" s="90"/>
      <c r="K161" s="82"/>
      <c r="L161" s="82"/>
      <c r="M161" s="82"/>
      <c r="N161" s="83"/>
      <c r="O161" s="84"/>
      <c r="P161" s="85"/>
      <c r="Q161" s="6"/>
      <c r="R161" s="6"/>
      <c r="S161" s="6"/>
      <c r="T161" s="4"/>
      <c r="U161" s="4"/>
      <c r="V161" s="4"/>
      <c r="W161" s="4"/>
      <c r="X161" s="4"/>
      <c r="Y161" s="4"/>
    </row>
    <row r="162" spans="1:25" x14ac:dyDescent="0.25">
      <c r="A162" s="23">
        <f>IF(F162&lt;&gt;"",1+MAX($A$6:A161),"")</f>
        <v>93</v>
      </c>
      <c r="B162" s="43" t="s">
        <v>132</v>
      </c>
      <c r="C162" s="50"/>
      <c r="D162" s="50"/>
      <c r="E162" s="51" t="s">
        <v>83</v>
      </c>
      <c r="F162" s="97">
        <v>2</v>
      </c>
      <c r="G162" s="98">
        <v>0</v>
      </c>
      <c r="H162" s="99">
        <f>F162*(1+G162)</f>
        <v>2</v>
      </c>
      <c r="I162" s="31" t="s">
        <v>13</v>
      </c>
      <c r="J162" s="228">
        <v>0</v>
      </c>
      <c r="K162" s="228">
        <v>0</v>
      </c>
      <c r="L162" s="100">
        <f t="shared" ref="L162:L174" si="111">J162*H162</f>
        <v>0</v>
      </c>
      <c r="M162" s="100">
        <f t="shared" ref="M162:M174" si="112">K162*H162</f>
        <v>0</v>
      </c>
      <c r="N162" s="101">
        <f t="shared" ref="N162:N174" si="113">J162+K162</f>
        <v>0</v>
      </c>
      <c r="O162" s="102">
        <f t="shared" ref="O162:O174" si="114">N162*H162</f>
        <v>0</v>
      </c>
      <c r="P162" s="85"/>
      <c r="Q162" s="4"/>
      <c r="R162" s="4"/>
      <c r="S162" s="4"/>
      <c r="T162" s="4"/>
      <c r="U162" s="4"/>
      <c r="V162" s="4"/>
      <c r="W162" s="4"/>
      <c r="X162" s="4"/>
      <c r="Y162" s="4"/>
    </row>
    <row r="163" spans="1:25" x14ac:dyDescent="0.25">
      <c r="A163" s="23">
        <f>IF(F163&lt;&gt;"",1+MAX($A$6:A162),"")</f>
        <v>94</v>
      </c>
      <c r="B163" s="43" t="s">
        <v>132</v>
      </c>
      <c r="C163" s="50"/>
      <c r="D163" s="50"/>
      <c r="E163" s="51" t="s">
        <v>84</v>
      </c>
      <c r="F163" s="97">
        <v>3</v>
      </c>
      <c r="G163" s="98">
        <v>0</v>
      </c>
      <c r="H163" s="99">
        <f t="shared" ref="H163:H165" si="115">F163*(1+G163)</f>
        <v>3</v>
      </c>
      <c r="I163" s="31" t="s">
        <v>13</v>
      </c>
      <c r="J163" s="228">
        <v>0</v>
      </c>
      <c r="K163" s="228">
        <v>0</v>
      </c>
      <c r="L163" s="100">
        <f t="shared" si="111"/>
        <v>0</v>
      </c>
      <c r="M163" s="100">
        <f t="shared" si="112"/>
        <v>0</v>
      </c>
      <c r="N163" s="101">
        <f t="shared" si="113"/>
        <v>0</v>
      </c>
      <c r="O163" s="102">
        <f t="shared" si="114"/>
        <v>0</v>
      </c>
      <c r="P163" s="85"/>
      <c r="Q163" s="4"/>
      <c r="R163" s="4"/>
      <c r="S163" s="4"/>
      <c r="T163" s="4"/>
      <c r="U163" s="4"/>
      <c r="V163" s="4"/>
      <c r="W163" s="4"/>
      <c r="X163" s="4"/>
      <c r="Y163" s="4"/>
    </row>
    <row r="164" spans="1:25" x14ac:dyDescent="0.25">
      <c r="A164" s="23">
        <f>IF(F164&lt;&gt;"",1+MAX($A$6:A163),"")</f>
        <v>95</v>
      </c>
      <c r="B164" s="43" t="s">
        <v>132</v>
      </c>
      <c r="C164" s="50"/>
      <c r="D164" s="50"/>
      <c r="E164" s="51" t="s">
        <v>85</v>
      </c>
      <c r="F164" s="97">
        <v>2</v>
      </c>
      <c r="G164" s="98">
        <v>0</v>
      </c>
      <c r="H164" s="99">
        <f t="shared" si="115"/>
        <v>2</v>
      </c>
      <c r="I164" s="31" t="s">
        <v>13</v>
      </c>
      <c r="J164" s="228">
        <v>0</v>
      </c>
      <c r="K164" s="228">
        <v>0</v>
      </c>
      <c r="L164" s="100">
        <f t="shared" si="111"/>
        <v>0</v>
      </c>
      <c r="M164" s="100">
        <f t="shared" si="112"/>
        <v>0</v>
      </c>
      <c r="N164" s="101">
        <f t="shared" si="113"/>
        <v>0</v>
      </c>
      <c r="O164" s="102">
        <f t="shared" si="114"/>
        <v>0</v>
      </c>
      <c r="P164" s="85"/>
      <c r="Q164" s="4"/>
      <c r="R164" s="4"/>
      <c r="S164" s="4"/>
      <c r="T164" s="4"/>
      <c r="U164" s="4"/>
      <c r="V164" s="4"/>
      <c r="W164" s="4"/>
      <c r="X164" s="4"/>
      <c r="Y164" s="4"/>
    </row>
    <row r="165" spans="1:25" x14ac:dyDescent="0.25">
      <c r="A165" s="23">
        <f>IF(F165&lt;&gt;"",1+MAX($A$6:A164),"")</f>
        <v>96</v>
      </c>
      <c r="B165" s="43" t="s">
        <v>132</v>
      </c>
      <c r="C165" s="50"/>
      <c r="D165" s="50"/>
      <c r="E165" s="51" t="s">
        <v>102</v>
      </c>
      <c r="F165" s="97">
        <v>1</v>
      </c>
      <c r="G165" s="98">
        <v>0</v>
      </c>
      <c r="H165" s="99">
        <f t="shared" si="115"/>
        <v>1</v>
      </c>
      <c r="I165" s="31" t="s">
        <v>13</v>
      </c>
      <c r="J165" s="228">
        <v>0</v>
      </c>
      <c r="K165" s="228">
        <v>0</v>
      </c>
      <c r="L165" s="100">
        <f t="shared" si="111"/>
        <v>0</v>
      </c>
      <c r="M165" s="100">
        <f t="shared" si="112"/>
        <v>0</v>
      </c>
      <c r="N165" s="101">
        <f t="shared" si="113"/>
        <v>0</v>
      </c>
      <c r="O165" s="102">
        <f t="shared" si="114"/>
        <v>0</v>
      </c>
      <c r="P165" s="85"/>
      <c r="Q165" s="4"/>
      <c r="R165" s="4"/>
      <c r="S165" s="4"/>
      <c r="T165" s="4"/>
      <c r="U165" s="4"/>
      <c r="V165" s="4"/>
      <c r="W165" s="4"/>
      <c r="X165" s="4"/>
      <c r="Y165" s="4"/>
    </row>
    <row r="166" spans="1:25" x14ac:dyDescent="0.25">
      <c r="A166" s="23">
        <f>IF(F166&lt;&gt;"",1+MAX($A$6:A165),"")</f>
        <v>97</v>
      </c>
      <c r="B166" s="43" t="s">
        <v>132</v>
      </c>
      <c r="C166" s="50"/>
      <c r="D166" s="50"/>
      <c r="E166" s="51" t="s">
        <v>103</v>
      </c>
      <c r="F166" s="97">
        <v>2</v>
      </c>
      <c r="G166" s="98">
        <v>0</v>
      </c>
      <c r="H166" s="99">
        <f>F166*(1+G166)</f>
        <v>2</v>
      </c>
      <c r="I166" s="31" t="s">
        <v>13</v>
      </c>
      <c r="J166" s="228">
        <v>0</v>
      </c>
      <c r="K166" s="228">
        <v>0</v>
      </c>
      <c r="L166" s="100">
        <f t="shared" si="111"/>
        <v>0</v>
      </c>
      <c r="M166" s="100">
        <f t="shared" si="112"/>
        <v>0</v>
      </c>
      <c r="N166" s="101">
        <f t="shared" si="113"/>
        <v>0</v>
      </c>
      <c r="O166" s="102">
        <f t="shared" si="114"/>
        <v>0</v>
      </c>
      <c r="P166" s="85"/>
      <c r="Q166" s="4"/>
      <c r="R166" s="4"/>
      <c r="S166" s="4"/>
      <c r="T166" s="4"/>
      <c r="U166" s="4"/>
      <c r="V166" s="4"/>
      <c r="W166" s="4"/>
      <c r="X166" s="4"/>
      <c r="Y166" s="4"/>
    </row>
    <row r="167" spans="1:25" x14ac:dyDescent="0.25">
      <c r="A167" s="23">
        <f>IF(F167&lt;&gt;"",1+MAX($A$6:A166),"")</f>
        <v>98</v>
      </c>
      <c r="B167" s="43" t="s">
        <v>132</v>
      </c>
      <c r="C167" s="50"/>
      <c r="D167" s="50"/>
      <c r="E167" s="55" t="s">
        <v>104</v>
      </c>
      <c r="F167" s="97">
        <v>1</v>
      </c>
      <c r="G167" s="98">
        <v>0</v>
      </c>
      <c r="H167" s="99">
        <f t="shared" ref="H167" si="116">F167*(1+G167)</f>
        <v>1</v>
      </c>
      <c r="I167" s="31" t="s">
        <v>13</v>
      </c>
      <c r="J167" s="228">
        <v>0</v>
      </c>
      <c r="K167" s="228">
        <v>0</v>
      </c>
      <c r="L167" s="100">
        <f t="shared" si="111"/>
        <v>0</v>
      </c>
      <c r="M167" s="100">
        <f t="shared" si="112"/>
        <v>0</v>
      </c>
      <c r="N167" s="101">
        <f t="shared" si="113"/>
        <v>0</v>
      </c>
      <c r="O167" s="102">
        <f t="shared" si="114"/>
        <v>0</v>
      </c>
      <c r="P167" s="85"/>
      <c r="Q167" s="4"/>
      <c r="R167" s="4"/>
      <c r="S167" s="4"/>
      <c r="T167" s="4"/>
      <c r="U167" s="4"/>
      <c r="V167" s="4"/>
      <c r="W167" s="4"/>
      <c r="X167" s="4"/>
      <c r="Y167" s="4"/>
    </row>
    <row r="168" spans="1:25" x14ac:dyDescent="0.25">
      <c r="A168" s="23">
        <f>IF(F168&lt;&gt;"",1+MAX($A$6:A167),"")</f>
        <v>99</v>
      </c>
      <c r="B168" s="43" t="s">
        <v>132</v>
      </c>
      <c r="C168" s="50"/>
      <c r="D168" s="50"/>
      <c r="E168" s="51" t="s">
        <v>95</v>
      </c>
      <c r="F168" s="97">
        <v>5</v>
      </c>
      <c r="G168" s="98">
        <v>0</v>
      </c>
      <c r="H168" s="99">
        <f>F168*(1+G168)</f>
        <v>5</v>
      </c>
      <c r="I168" s="31" t="s">
        <v>13</v>
      </c>
      <c r="J168" s="228">
        <v>0</v>
      </c>
      <c r="K168" s="228">
        <v>0</v>
      </c>
      <c r="L168" s="100">
        <f t="shared" si="111"/>
        <v>0</v>
      </c>
      <c r="M168" s="100">
        <f t="shared" si="112"/>
        <v>0</v>
      </c>
      <c r="N168" s="101">
        <f t="shared" si="113"/>
        <v>0</v>
      </c>
      <c r="O168" s="102">
        <f t="shared" si="114"/>
        <v>0</v>
      </c>
      <c r="P168" s="85"/>
      <c r="Q168" s="4"/>
      <c r="R168" s="4"/>
      <c r="S168" s="4"/>
      <c r="T168" s="4"/>
      <c r="U168" s="4"/>
      <c r="V168" s="4"/>
      <c r="W168" s="4"/>
      <c r="X168" s="4"/>
      <c r="Y168" s="4"/>
    </row>
    <row r="169" spans="1:25" x14ac:dyDescent="0.25">
      <c r="A169" s="23">
        <f>IF(F169&lt;&gt;"",1+MAX($A$6:A168),"")</f>
        <v>100</v>
      </c>
      <c r="B169" s="43" t="s">
        <v>132</v>
      </c>
      <c r="C169" s="50"/>
      <c r="D169" s="50"/>
      <c r="E169" s="51" t="s">
        <v>88</v>
      </c>
      <c r="F169" s="97">
        <v>2</v>
      </c>
      <c r="G169" s="98">
        <v>0</v>
      </c>
      <c r="H169" s="99">
        <f t="shared" ref="H169:H171" si="117">F169*(1+G169)</f>
        <v>2</v>
      </c>
      <c r="I169" s="31" t="s">
        <v>13</v>
      </c>
      <c r="J169" s="228">
        <v>0</v>
      </c>
      <c r="K169" s="228">
        <v>0</v>
      </c>
      <c r="L169" s="100">
        <f t="shared" si="111"/>
        <v>0</v>
      </c>
      <c r="M169" s="100">
        <f t="shared" si="112"/>
        <v>0</v>
      </c>
      <c r="N169" s="101">
        <f t="shared" si="113"/>
        <v>0</v>
      </c>
      <c r="O169" s="102">
        <f t="shared" si="114"/>
        <v>0</v>
      </c>
      <c r="P169" s="85"/>
      <c r="Q169" s="4"/>
      <c r="R169" s="4"/>
      <c r="S169" s="4"/>
      <c r="T169" s="4"/>
      <c r="U169" s="4"/>
      <c r="V169" s="4"/>
      <c r="W169" s="4"/>
      <c r="X169" s="4"/>
      <c r="Y169" s="4"/>
    </row>
    <row r="170" spans="1:25" x14ac:dyDescent="0.25">
      <c r="A170" s="23">
        <f>IF(F170&lt;&gt;"",1+MAX($A$6:A169),"")</f>
        <v>101</v>
      </c>
      <c r="B170" s="43" t="s">
        <v>132</v>
      </c>
      <c r="C170" s="50"/>
      <c r="D170" s="50"/>
      <c r="E170" s="51" t="s">
        <v>105</v>
      </c>
      <c r="F170" s="97">
        <v>1</v>
      </c>
      <c r="G170" s="98">
        <v>0</v>
      </c>
      <c r="H170" s="99">
        <f t="shared" si="117"/>
        <v>1</v>
      </c>
      <c r="I170" s="31" t="s">
        <v>13</v>
      </c>
      <c r="J170" s="228">
        <v>0</v>
      </c>
      <c r="K170" s="228">
        <v>0</v>
      </c>
      <c r="L170" s="100">
        <f t="shared" si="111"/>
        <v>0</v>
      </c>
      <c r="M170" s="100">
        <f t="shared" si="112"/>
        <v>0</v>
      </c>
      <c r="N170" s="101">
        <f t="shared" si="113"/>
        <v>0</v>
      </c>
      <c r="O170" s="102">
        <f t="shared" si="114"/>
        <v>0</v>
      </c>
      <c r="P170" s="85"/>
      <c r="Q170" s="4"/>
      <c r="R170" s="4"/>
      <c r="S170" s="4"/>
      <c r="T170" s="4"/>
      <c r="U170" s="4"/>
      <c r="V170" s="4"/>
      <c r="W170" s="4"/>
      <c r="X170" s="4"/>
      <c r="Y170" s="4"/>
    </row>
    <row r="171" spans="1:25" x14ac:dyDescent="0.25">
      <c r="A171" s="23">
        <f>IF(F171&lt;&gt;"",1+MAX($A$6:A170),"")</f>
        <v>102</v>
      </c>
      <c r="B171" s="43" t="s">
        <v>132</v>
      </c>
      <c r="C171" s="50"/>
      <c r="D171" s="50"/>
      <c r="E171" s="51" t="s">
        <v>106</v>
      </c>
      <c r="F171" s="97">
        <v>2</v>
      </c>
      <c r="G171" s="98">
        <v>0</v>
      </c>
      <c r="H171" s="99">
        <f t="shared" si="117"/>
        <v>2</v>
      </c>
      <c r="I171" s="31" t="s">
        <v>13</v>
      </c>
      <c r="J171" s="228">
        <v>0</v>
      </c>
      <c r="K171" s="228">
        <v>0</v>
      </c>
      <c r="L171" s="100">
        <f t="shared" si="111"/>
        <v>0</v>
      </c>
      <c r="M171" s="100">
        <f t="shared" si="112"/>
        <v>0</v>
      </c>
      <c r="N171" s="101">
        <f t="shared" si="113"/>
        <v>0</v>
      </c>
      <c r="O171" s="102">
        <f t="shared" si="114"/>
        <v>0</v>
      </c>
      <c r="P171" s="85"/>
      <c r="Q171" s="4"/>
      <c r="R171" s="4"/>
      <c r="S171" s="4"/>
      <c r="T171" s="4"/>
      <c r="U171" s="4"/>
      <c r="V171" s="4"/>
      <c r="W171" s="4"/>
      <c r="X171" s="4"/>
      <c r="Y171" s="4"/>
    </row>
    <row r="172" spans="1:25" x14ac:dyDescent="0.25">
      <c r="A172" s="23">
        <f>IF(F172&lt;&gt;"",1+MAX($A$6:A171),"")</f>
        <v>103</v>
      </c>
      <c r="B172" s="43" t="s">
        <v>132</v>
      </c>
      <c r="C172" s="50"/>
      <c r="D172" s="50"/>
      <c r="E172" s="51" t="s">
        <v>107</v>
      </c>
      <c r="F172" s="97">
        <v>1</v>
      </c>
      <c r="G172" s="98">
        <v>0</v>
      </c>
      <c r="H172" s="99">
        <f>F172*(1+G172)</f>
        <v>1</v>
      </c>
      <c r="I172" s="31" t="s">
        <v>13</v>
      </c>
      <c r="J172" s="228">
        <v>0</v>
      </c>
      <c r="K172" s="228">
        <v>0</v>
      </c>
      <c r="L172" s="100">
        <f t="shared" si="111"/>
        <v>0</v>
      </c>
      <c r="M172" s="100">
        <f t="shared" si="112"/>
        <v>0</v>
      </c>
      <c r="N172" s="101">
        <f t="shared" si="113"/>
        <v>0</v>
      </c>
      <c r="O172" s="102">
        <f t="shared" si="114"/>
        <v>0</v>
      </c>
      <c r="P172" s="85"/>
      <c r="Q172" s="4"/>
      <c r="R172" s="4"/>
      <c r="S172" s="4"/>
      <c r="T172" s="4"/>
      <c r="U172" s="4"/>
      <c r="V172" s="4"/>
      <c r="W172" s="4"/>
      <c r="X172" s="4"/>
      <c r="Y172" s="4"/>
    </row>
    <row r="173" spans="1:25" x14ac:dyDescent="0.25">
      <c r="A173" s="23">
        <f>IF(F173&lt;&gt;"",1+MAX($A$6:A172),"")</f>
        <v>104</v>
      </c>
      <c r="B173" s="43" t="s">
        <v>132</v>
      </c>
      <c r="C173" s="50"/>
      <c r="D173" s="50"/>
      <c r="E173" s="55" t="s">
        <v>108</v>
      </c>
      <c r="F173" s="97">
        <v>1</v>
      </c>
      <c r="G173" s="98">
        <v>0</v>
      </c>
      <c r="H173" s="99">
        <f t="shared" ref="H173" si="118">F173*(1+G173)</f>
        <v>1</v>
      </c>
      <c r="I173" s="31" t="s">
        <v>13</v>
      </c>
      <c r="J173" s="228">
        <v>0</v>
      </c>
      <c r="K173" s="228">
        <v>0</v>
      </c>
      <c r="L173" s="100">
        <f t="shared" si="111"/>
        <v>0</v>
      </c>
      <c r="M173" s="100">
        <f t="shared" si="112"/>
        <v>0</v>
      </c>
      <c r="N173" s="101">
        <f t="shared" si="113"/>
        <v>0</v>
      </c>
      <c r="O173" s="102">
        <f t="shared" si="114"/>
        <v>0</v>
      </c>
      <c r="P173" s="85"/>
      <c r="Q173" s="4"/>
      <c r="R173" s="4"/>
      <c r="S173" s="4"/>
      <c r="T173" s="4"/>
      <c r="U173" s="4"/>
      <c r="V173" s="4"/>
      <c r="W173" s="4"/>
      <c r="X173" s="4"/>
      <c r="Y173" s="4"/>
    </row>
    <row r="174" spans="1:25" x14ac:dyDescent="0.25">
      <c r="A174" s="23">
        <f>IF(F174&lt;&gt;"",1+MAX($A$6:A173),"")</f>
        <v>105</v>
      </c>
      <c r="B174" s="43" t="s">
        <v>132</v>
      </c>
      <c r="C174" s="50"/>
      <c r="D174" s="50"/>
      <c r="E174" s="51" t="s">
        <v>109</v>
      </c>
      <c r="F174" s="97">
        <v>2</v>
      </c>
      <c r="G174" s="98">
        <v>0</v>
      </c>
      <c r="H174" s="99">
        <f>F174*(1+G174)</f>
        <v>2</v>
      </c>
      <c r="I174" s="31" t="s">
        <v>13</v>
      </c>
      <c r="J174" s="228">
        <v>0</v>
      </c>
      <c r="K174" s="228">
        <v>0</v>
      </c>
      <c r="L174" s="100">
        <f t="shared" si="111"/>
        <v>0</v>
      </c>
      <c r="M174" s="100">
        <f t="shared" si="112"/>
        <v>0</v>
      </c>
      <c r="N174" s="101">
        <f t="shared" si="113"/>
        <v>0</v>
      </c>
      <c r="O174" s="102">
        <f t="shared" si="114"/>
        <v>0</v>
      </c>
      <c r="P174" s="85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6.5" thickBot="1" x14ac:dyDescent="0.3">
      <c r="A175" s="23" t="str">
        <f>IF(F175&lt;&gt;"",1+MAX($A$6:A174),"")</f>
        <v/>
      </c>
      <c r="B175" s="31"/>
      <c r="C175" s="40"/>
      <c r="D175" s="46"/>
      <c r="E175" s="47"/>
      <c r="F175" s="88"/>
      <c r="G175" s="96"/>
      <c r="H175" s="88"/>
      <c r="I175" s="89"/>
      <c r="J175" s="90"/>
      <c r="K175" s="90"/>
      <c r="L175" s="90"/>
      <c r="M175" s="90"/>
      <c r="N175" s="90"/>
      <c r="O175" s="91"/>
      <c r="P175" s="92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6.5" customHeight="1" thickBot="1" x14ac:dyDescent="0.3">
      <c r="A176" s="23" t="str">
        <f>IF(F176&lt;&gt;"",1+MAX($A$6:A175),"")</f>
        <v/>
      </c>
      <c r="B176" s="35"/>
      <c r="C176" s="36"/>
      <c r="D176" s="37"/>
      <c r="E176" s="38" t="s">
        <v>28</v>
      </c>
      <c r="F176" s="37"/>
      <c r="G176" s="93"/>
      <c r="H176" s="94"/>
      <c r="I176" s="89"/>
      <c r="J176" s="90"/>
      <c r="K176" s="82"/>
      <c r="L176" s="82"/>
      <c r="M176" s="82"/>
      <c r="N176" s="83"/>
      <c r="O176" s="84"/>
      <c r="P176" s="85"/>
      <c r="Q176" s="6"/>
      <c r="R176" s="6"/>
      <c r="S176" s="6"/>
      <c r="T176" s="4"/>
      <c r="U176" s="4"/>
      <c r="V176" s="4"/>
      <c r="W176" s="4"/>
      <c r="X176" s="4"/>
      <c r="Y176" s="4"/>
    </row>
    <row r="177" spans="1:25" x14ac:dyDescent="0.25">
      <c r="A177" s="23">
        <f>IF(F177&lt;&gt;"",1+MAX($A$6:A176),"")</f>
        <v>106</v>
      </c>
      <c r="B177" s="43" t="s">
        <v>131</v>
      </c>
      <c r="C177" s="50"/>
      <c r="D177" s="50"/>
      <c r="E177" s="51" t="s">
        <v>128</v>
      </c>
      <c r="F177" s="97">
        <v>1</v>
      </c>
      <c r="G177" s="98">
        <v>0</v>
      </c>
      <c r="H177" s="99">
        <f>F177*(1+G177)</f>
        <v>1</v>
      </c>
      <c r="I177" s="31" t="s">
        <v>13</v>
      </c>
      <c r="J177" s="228">
        <v>0</v>
      </c>
      <c r="K177" s="228">
        <v>0</v>
      </c>
      <c r="L177" s="100">
        <f t="shared" ref="L177:L183" si="119">J177*H177</f>
        <v>0</v>
      </c>
      <c r="M177" s="100">
        <f t="shared" ref="M177:M183" si="120">K177*H177</f>
        <v>0</v>
      </c>
      <c r="N177" s="101">
        <f t="shared" ref="N177:N183" si="121">J177+K177</f>
        <v>0</v>
      </c>
      <c r="O177" s="102">
        <f t="shared" ref="O177:O183" si="122">N177*H177</f>
        <v>0</v>
      </c>
      <c r="P177" s="85"/>
      <c r="Q177" s="4"/>
      <c r="R177" s="4"/>
      <c r="S177" s="4"/>
      <c r="T177" s="4"/>
      <c r="U177" s="4"/>
      <c r="V177" s="4"/>
      <c r="W177" s="4"/>
      <c r="X177" s="4"/>
      <c r="Y177" s="4"/>
    </row>
    <row r="178" spans="1:25" x14ac:dyDescent="0.25">
      <c r="A178" s="23">
        <f>IF(F178&lt;&gt;"",1+MAX($A$6:A177),"")</f>
        <v>107</v>
      </c>
      <c r="B178" s="43" t="s">
        <v>131</v>
      </c>
      <c r="C178" s="50"/>
      <c r="D178" s="50"/>
      <c r="E178" s="51" t="s">
        <v>127</v>
      </c>
      <c r="F178" s="97">
        <v>3</v>
      </c>
      <c r="G178" s="98">
        <v>0</v>
      </c>
      <c r="H178" s="99">
        <f>F178*(1+G178)</f>
        <v>3</v>
      </c>
      <c r="I178" s="31" t="s">
        <v>13</v>
      </c>
      <c r="J178" s="228">
        <v>0</v>
      </c>
      <c r="K178" s="228">
        <v>0</v>
      </c>
      <c r="L178" s="100">
        <f t="shared" si="119"/>
        <v>0</v>
      </c>
      <c r="M178" s="100">
        <f t="shared" si="120"/>
        <v>0</v>
      </c>
      <c r="N178" s="101">
        <f t="shared" si="121"/>
        <v>0</v>
      </c>
      <c r="O178" s="102">
        <f t="shared" si="122"/>
        <v>0</v>
      </c>
      <c r="P178" s="85"/>
      <c r="Q178" s="4"/>
      <c r="R178" s="4"/>
      <c r="S178" s="4"/>
      <c r="T178" s="4"/>
      <c r="U178" s="4"/>
      <c r="V178" s="4"/>
      <c r="W178" s="4"/>
      <c r="X178" s="4"/>
      <c r="Y178" s="4"/>
    </row>
    <row r="179" spans="1:25" x14ac:dyDescent="0.25">
      <c r="A179" s="23">
        <f>IF(F179&lt;&gt;"",1+MAX($A$6:A178),"")</f>
        <v>108</v>
      </c>
      <c r="B179" s="43" t="s">
        <v>131</v>
      </c>
      <c r="C179" s="50"/>
      <c r="D179" s="50"/>
      <c r="E179" s="51" t="s">
        <v>125</v>
      </c>
      <c r="F179" s="97">
        <v>1</v>
      </c>
      <c r="G179" s="98">
        <v>0</v>
      </c>
      <c r="H179" s="99">
        <f t="shared" ref="H179:H180" si="123">F179*(1+G179)</f>
        <v>1</v>
      </c>
      <c r="I179" s="31" t="s">
        <v>13</v>
      </c>
      <c r="J179" s="228">
        <v>0</v>
      </c>
      <c r="K179" s="228">
        <v>0</v>
      </c>
      <c r="L179" s="100">
        <f t="shared" si="119"/>
        <v>0</v>
      </c>
      <c r="M179" s="100">
        <f t="shared" si="120"/>
        <v>0</v>
      </c>
      <c r="N179" s="101">
        <f t="shared" si="121"/>
        <v>0</v>
      </c>
      <c r="O179" s="102">
        <f t="shared" si="122"/>
        <v>0</v>
      </c>
      <c r="P179" s="85"/>
      <c r="Q179" s="4"/>
      <c r="R179" s="4"/>
      <c r="S179" s="4"/>
      <c r="T179" s="4"/>
      <c r="U179" s="4"/>
      <c r="V179" s="4"/>
      <c r="W179" s="4"/>
      <c r="X179" s="4"/>
      <c r="Y179" s="4"/>
    </row>
    <row r="180" spans="1:25" x14ac:dyDescent="0.25">
      <c r="A180" s="23">
        <f>IF(F180&lt;&gt;"",1+MAX($A$6:A179),"")</f>
        <v>109</v>
      </c>
      <c r="B180" s="43" t="s">
        <v>131</v>
      </c>
      <c r="C180" s="50"/>
      <c r="D180" s="50"/>
      <c r="E180" s="51" t="s">
        <v>126</v>
      </c>
      <c r="F180" s="97">
        <v>1</v>
      </c>
      <c r="G180" s="98">
        <v>0</v>
      </c>
      <c r="H180" s="99">
        <f t="shared" si="123"/>
        <v>1</v>
      </c>
      <c r="I180" s="31" t="s">
        <v>13</v>
      </c>
      <c r="J180" s="228">
        <v>0</v>
      </c>
      <c r="K180" s="228">
        <v>0</v>
      </c>
      <c r="L180" s="100">
        <f t="shared" si="119"/>
        <v>0</v>
      </c>
      <c r="M180" s="100">
        <f t="shared" si="120"/>
        <v>0</v>
      </c>
      <c r="N180" s="101">
        <f t="shared" si="121"/>
        <v>0</v>
      </c>
      <c r="O180" s="102">
        <f t="shared" si="122"/>
        <v>0</v>
      </c>
      <c r="P180" s="85"/>
      <c r="Q180" s="4"/>
      <c r="R180" s="4"/>
      <c r="S180" s="4"/>
      <c r="T180" s="4"/>
      <c r="U180" s="4"/>
      <c r="V180" s="4"/>
      <c r="W180" s="4"/>
      <c r="X180" s="4"/>
      <c r="Y180" s="4"/>
    </row>
    <row r="181" spans="1:25" x14ac:dyDescent="0.25">
      <c r="A181" s="23">
        <f>IF(F181&lt;&gt;"",1+MAX($A$6:A180),"")</f>
        <v>110</v>
      </c>
      <c r="B181" s="43" t="s">
        <v>131</v>
      </c>
      <c r="C181" s="50"/>
      <c r="D181" s="50"/>
      <c r="E181" s="51" t="s">
        <v>124</v>
      </c>
      <c r="F181" s="97">
        <v>1</v>
      </c>
      <c r="G181" s="98">
        <v>0</v>
      </c>
      <c r="H181" s="99">
        <f>F181*(1+G181)</f>
        <v>1</v>
      </c>
      <c r="I181" s="31" t="s">
        <v>13</v>
      </c>
      <c r="J181" s="228">
        <v>0</v>
      </c>
      <c r="K181" s="228">
        <v>0</v>
      </c>
      <c r="L181" s="100">
        <f t="shared" si="119"/>
        <v>0</v>
      </c>
      <c r="M181" s="100">
        <f t="shared" si="120"/>
        <v>0</v>
      </c>
      <c r="N181" s="101">
        <f t="shared" si="121"/>
        <v>0</v>
      </c>
      <c r="O181" s="102">
        <f t="shared" si="122"/>
        <v>0</v>
      </c>
      <c r="P181" s="85"/>
      <c r="Q181" s="4"/>
      <c r="R181" s="4"/>
      <c r="S181" s="4"/>
      <c r="T181" s="4"/>
      <c r="U181" s="4"/>
      <c r="V181" s="4"/>
      <c r="W181" s="4"/>
      <c r="X181" s="4"/>
      <c r="Y181" s="4"/>
    </row>
    <row r="182" spans="1:25" x14ac:dyDescent="0.25">
      <c r="A182" s="23">
        <f>IF(F182&lt;&gt;"",1+MAX($A$6:A181),"")</f>
        <v>111</v>
      </c>
      <c r="B182" s="43" t="s">
        <v>131</v>
      </c>
      <c r="C182" s="50"/>
      <c r="D182" s="50"/>
      <c r="E182" s="51" t="s">
        <v>130</v>
      </c>
      <c r="F182" s="97">
        <v>1</v>
      </c>
      <c r="G182" s="98">
        <v>0</v>
      </c>
      <c r="H182" s="99">
        <f>F182*(1+G182)</f>
        <v>1</v>
      </c>
      <c r="I182" s="31" t="s">
        <v>13</v>
      </c>
      <c r="J182" s="228">
        <v>0</v>
      </c>
      <c r="K182" s="228">
        <v>0</v>
      </c>
      <c r="L182" s="100">
        <f t="shared" si="119"/>
        <v>0</v>
      </c>
      <c r="M182" s="100">
        <f t="shared" si="120"/>
        <v>0</v>
      </c>
      <c r="N182" s="101">
        <f t="shared" si="121"/>
        <v>0</v>
      </c>
      <c r="O182" s="102">
        <f t="shared" si="122"/>
        <v>0</v>
      </c>
      <c r="P182" s="85"/>
      <c r="Q182" s="4"/>
      <c r="R182" s="4"/>
      <c r="S182" s="4"/>
      <c r="T182" s="4"/>
      <c r="U182" s="4"/>
      <c r="V182" s="4"/>
      <c r="W182" s="4"/>
      <c r="X182" s="4"/>
      <c r="Y182" s="4"/>
    </row>
    <row r="183" spans="1:25" x14ac:dyDescent="0.25">
      <c r="A183" s="23">
        <f>IF(F183&lt;&gt;"",1+MAX($A$6:A182),"")</f>
        <v>112</v>
      </c>
      <c r="B183" s="43" t="s">
        <v>131</v>
      </c>
      <c r="C183" s="50"/>
      <c r="D183" s="50"/>
      <c r="E183" s="51" t="s">
        <v>129</v>
      </c>
      <c r="F183" s="97">
        <v>1</v>
      </c>
      <c r="G183" s="98">
        <v>0</v>
      </c>
      <c r="H183" s="99">
        <f>F183*(1+G183)</f>
        <v>1</v>
      </c>
      <c r="I183" s="31" t="s">
        <v>13</v>
      </c>
      <c r="J183" s="228">
        <v>0</v>
      </c>
      <c r="K183" s="228">
        <v>0</v>
      </c>
      <c r="L183" s="100">
        <f t="shared" si="119"/>
        <v>0</v>
      </c>
      <c r="M183" s="100">
        <f t="shared" si="120"/>
        <v>0</v>
      </c>
      <c r="N183" s="101">
        <f t="shared" si="121"/>
        <v>0</v>
      </c>
      <c r="O183" s="102">
        <f t="shared" si="122"/>
        <v>0</v>
      </c>
      <c r="P183" s="85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6.5" thickBot="1" x14ac:dyDescent="0.3">
      <c r="A184" s="23" t="str">
        <f>IF(F184&lt;&gt;"",1+MAX($A$6:A183),"")</f>
        <v/>
      </c>
      <c r="B184" s="31"/>
      <c r="C184" s="40"/>
      <c r="D184" s="46"/>
      <c r="E184" s="54"/>
      <c r="F184" s="88"/>
      <c r="G184" s="96"/>
      <c r="H184" s="88"/>
      <c r="I184" s="89"/>
      <c r="J184" s="90"/>
      <c r="K184" s="90"/>
      <c r="L184" s="90"/>
      <c r="M184" s="90"/>
      <c r="N184" s="90"/>
      <c r="O184" s="91"/>
      <c r="P184" s="92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6.5" customHeight="1" thickBot="1" x14ac:dyDescent="0.3">
      <c r="A185" s="23" t="str">
        <f>IF(F185&lt;&gt;"",1+MAX($A$6:A184),"")</f>
        <v/>
      </c>
      <c r="B185" s="35"/>
      <c r="C185" s="36"/>
      <c r="D185" s="37"/>
      <c r="E185" s="38" t="s">
        <v>46</v>
      </c>
      <c r="F185" s="37"/>
      <c r="G185" s="93"/>
      <c r="H185" s="94"/>
      <c r="I185" s="89"/>
      <c r="J185" s="90"/>
      <c r="K185" s="82"/>
      <c r="L185" s="82"/>
      <c r="M185" s="82"/>
      <c r="N185" s="83"/>
      <c r="O185" s="84"/>
      <c r="P185" s="85"/>
      <c r="Q185" s="6"/>
      <c r="R185" s="6"/>
      <c r="S185" s="6"/>
      <c r="T185" s="4"/>
      <c r="U185" s="4"/>
      <c r="V185" s="4"/>
      <c r="W185" s="4"/>
      <c r="X185" s="4"/>
      <c r="Y185" s="4"/>
    </row>
    <row r="186" spans="1:25" x14ac:dyDescent="0.25">
      <c r="A186" s="23">
        <f>IF(F186&lt;&gt;"",1+MAX($A$6:A185),"")</f>
        <v>113</v>
      </c>
      <c r="B186" s="43" t="s">
        <v>131</v>
      </c>
      <c r="C186" s="50"/>
      <c r="D186" s="50"/>
      <c r="E186" s="51" t="s">
        <v>114</v>
      </c>
      <c r="F186" s="97">
        <v>1</v>
      </c>
      <c r="G186" s="98">
        <v>0</v>
      </c>
      <c r="H186" s="99">
        <f>F186*(1+G186)</f>
        <v>1</v>
      </c>
      <c r="I186" s="31" t="s">
        <v>13</v>
      </c>
      <c r="J186" s="105">
        <f t="shared" ref="J186:K186" si="124">J$72</f>
        <v>0</v>
      </c>
      <c r="K186" s="105">
        <f t="shared" si="124"/>
        <v>0</v>
      </c>
      <c r="L186" s="100">
        <f>J186*H186</f>
        <v>0</v>
      </c>
      <c r="M186" s="100">
        <f>K186*H186</f>
        <v>0</v>
      </c>
      <c r="N186" s="101">
        <f t="shared" ref="N186:N187" si="125">J186+K186</f>
        <v>0</v>
      </c>
      <c r="O186" s="102">
        <f>N186*H186</f>
        <v>0</v>
      </c>
      <c r="P186" s="85"/>
      <c r="Q186" s="4"/>
      <c r="R186" s="4"/>
      <c r="S186" s="4"/>
      <c r="T186" s="4"/>
      <c r="U186" s="4"/>
      <c r="V186" s="4"/>
      <c r="W186" s="4"/>
      <c r="X186" s="4"/>
      <c r="Y186" s="4"/>
    </row>
    <row r="187" spans="1:25" x14ac:dyDescent="0.25">
      <c r="A187" s="23">
        <f>IF(F187&lt;&gt;"",1+MAX($A$6:A186),"")</f>
        <v>114</v>
      </c>
      <c r="B187" s="43" t="s">
        <v>132</v>
      </c>
      <c r="C187" s="50"/>
      <c r="D187" s="50"/>
      <c r="E187" s="51" t="s">
        <v>115</v>
      </c>
      <c r="F187" s="97">
        <v>8</v>
      </c>
      <c r="G187" s="98">
        <v>0</v>
      </c>
      <c r="H187" s="99">
        <f t="shared" ref="H187" si="126">F187*(1+G187)</f>
        <v>8</v>
      </c>
      <c r="I187" s="31" t="s">
        <v>13</v>
      </c>
      <c r="J187" s="105">
        <f t="shared" ref="J187:K187" si="127">J$73</f>
        <v>0</v>
      </c>
      <c r="K187" s="105">
        <f t="shared" si="127"/>
        <v>0</v>
      </c>
      <c r="L187" s="100">
        <f>J187*H187</f>
        <v>0</v>
      </c>
      <c r="M187" s="100">
        <f>K187*H187</f>
        <v>0</v>
      </c>
      <c r="N187" s="101">
        <f t="shared" si="125"/>
        <v>0</v>
      </c>
      <c r="O187" s="102">
        <f>N187*H187</f>
        <v>0</v>
      </c>
      <c r="P187" s="85"/>
      <c r="Q187" s="4"/>
      <c r="R187" s="4"/>
      <c r="S187" s="4"/>
      <c r="T187" s="4"/>
      <c r="U187" s="4"/>
      <c r="V187" s="4"/>
      <c r="W187" s="4"/>
      <c r="X187" s="4"/>
      <c r="Y187" s="4"/>
    </row>
    <row r="188" spans="1:25" x14ac:dyDescent="0.25">
      <c r="A188" s="23" t="str">
        <f>IF(F188&lt;&gt;"",1+MAX($A$6:A187),"")</f>
        <v/>
      </c>
      <c r="B188" s="31"/>
      <c r="C188" s="40"/>
      <c r="D188" s="46"/>
      <c r="E188" s="54"/>
      <c r="F188" s="88"/>
      <c r="G188" s="96"/>
      <c r="H188" s="88"/>
      <c r="I188" s="89"/>
      <c r="J188" s="90"/>
      <c r="K188" s="90"/>
      <c r="L188" s="90"/>
      <c r="M188" s="90"/>
      <c r="N188" s="90"/>
      <c r="O188" s="91"/>
      <c r="P188" s="92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6.5" thickBot="1" x14ac:dyDescent="0.3">
      <c r="A189" s="23" t="str">
        <f>IF(F189&lt;&gt;"",1+MAX($A$6:A188),"")</f>
        <v/>
      </c>
      <c r="B189" s="31"/>
      <c r="C189" s="40"/>
      <c r="D189" s="46"/>
      <c r="E189" s="58"/>
      <c r="F189" s="106"/>
      <c r="G189" s="107"/>
      <c r="H189" s="108"/>
      <c r="I189" s="109"/>
      <c r="J189" s="110"/>
      <c r="K189" s="110"/>
      <c r="L189" s="110"/>
      <c r="M189" s="110"/>
      <c r="N189" s="111"/>
      <c r="O189" s="112"/>
      <c r="P189" s="85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6.5" thickBot="1" x14ac:dyDescent="0.3">
      <c r="A190" s="23" t="str">
        <f>IF(F190&lt;&gt;"",1+MAX($A$6:A189),"")</f>
        <v/>
      </c>
      <c r="B190" s="31"/>
      <c r="C190" s="40"/>
      <c r="D190" s="46"/>
      <c r="E190" s="47" t="s">
        <v>159</v>
      </c>
      <c r="F190" s="88"/>
      <c r="G190" s="96"/>
      <c r="H190" s="88"/>
      <c r="I190" s="89"/>
      <c r="J190" s="90"/>
      <c r="K190" s="90"/>
      <c r="L190" s="113">
        <f>SUM(L133:L189)</f>
        <v>0</v>
      </c>
      <c r="M190" s="175">
        <f>SUM(M133:M189)</f>
        <v>0</v>
      </c>
      <c r="N190" s="174"/>
      <c r="O190" s="91"/>
      <c r="P190" s="114">
        <f>SUM(O133:O189)</f>
        <v>0</v>
      </c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6.5" thickBot="1" x14ac:dyDescent="0.3">
      <c r="A191" s="23" t="str">
        <f>IF(F191&lt;&gt;"",1+MAX($A$6:A190),"")</f>
        <v/>
      </c>
      <c r="B191" s="31"/>
      <c r="C191" s="40"/>
      <c r="D191" s="46"/>
      <c r="E191" s="47"/>
      <c r="F191" s="88"/>
      <c r="G191" s="96"/>
      <c r="H191" s="88"/>
      <c r="I191" s="89"/>
      <c r="J191" s="90"/>
      <c r="K191" s="90"/>
      <c r="L191" s="90"/>
      <c r="M191" s="90"/>
      <c r="N191" s="90"/>
      <c r="O191" s="91"/>
      <c r="P191" s="92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9.5" thickBot="1" x14ac:dyDescent="0.3">
      <c r="A192" s="23" t="str">
        <f>IF(F192&lt;&gt;"",1+MAX($A$6:A191),"")</f>
        <v/>
      </c>
      <c r="B192" s="27"/>
      <c r="C192" s="28"/>
      <c r="D192" s="29" t="s">
        <v>14</v>
      </c>
      <c r="E192" s="30" t="s">
        <v>153</v>
      </c>
      <c r="F192" s="29"/>
      <c r="G192" s="77"/>
      <c r="H192" s="78"/>
      <c r="I192" s="79"/>
      <c r="J192" s="80"/>
      <c r="K192" s="81"/>
      <c r="L192" s="82"/>
      <c r="M192" s="82"/>
      <c r="N192" s="83"/>
      <c r="O192" s="84"/>
      <c r="P192" s="85"/>
      <c r="Q192" s="6"/>
      <c r="R192" s="6"/>
      <c r="S192" s="6"/>
      <c r="T192" s="4"/>
      <c r="U192" s="4"/>
      <c r="V192" s="4"/>
      <c r="W192" s="4"/>
      <c r="X192" s="4"/>
      <c r="Y192" s="4"/>
    </row>
    <row r="193" spans="1:25" ht="47.25" x14ac:dyDescent="0.25">
      <c r="A193" s="23">
        <f>IF(F193&lt;&gt;"",1+MAX($A$6:A192),"")</f>
        <v>115</v>
      </c>
      <c r="B193" s="43"/>
      <c r="C193" s="40"/>
      <c r="D193" s="44"/>
      <c r="E193" s="45" t="s">
        <v>155</v>
      </c>
      <c r="F193" s="97">
        <f>(535.6*1.5*4)/27</f>
        <v>119.02222222222224</v>
      </c>
      <c r="G193" s="98">
        <v>0.1</v>
      </c>
      <c r="H193" s="99">
        <f t="shared" ref="H193" si="128">F193*(1+G193)</f>
        <v>130.92444444444448</v>
      </c>
      <c r="I193" s="31" t="s">
        <v>154</v>
      </c>
      <c r="J193" s="228">
        <v>0</v>
      </c>
      <c r="K193" s="228">
        <v>0</v>
      </c>
      <c r="L193" s="100">
        <f>J193*H193</f>
        <v>0</v>
      </c>
      <c r="M193" s="100">
        <f>K193*H193</f>
        <v>0</v>
      </c>
      <c r="N193" s="101">
        <f>J193+K193</f>
        <v>0</v>
      </c>
      <c r="O193" s="102">
        <f>N193*H193</f>
        <v>0</v>
      </c>
      <c r="P193" s="85"/>
      <c r="Q193" s="4"/>
      <c r="R193" s="4"/>
      <c r="S193" s="4"/>
      <c r="T193" s="4"/>
      <c r="U193" s="4"/>
      <c r="V193" s="4"/>
      <c r="W193" s="4"/>
      <c r="X193" s="4"/>
      <c r="Y193" s="4"/>
    </row>
    <row r="194" spans="1:25" x14ac:dyDescent="0.25">
      <c r="A194" s="23">
        <f>IF(F194&lt;&gt;"",1+MAX($A$6:A193),"")</f>
        <v>116</v>
      </c>
      <c r="B194" s="43"/>
      <c r="C194" s="40"/>
      <c r="D194" s="44"/>
      <c r="E194" s="45" t="s">
        <v>156</v>
      </c>
      <c r="F194" s="97">
        <f>(535.6*1.5*4)/27</f>
        <v>119.02222222222224</v>
      </c>
      <c r="G194" s="98">
        <v>0.1</v>
      </c>
      <c r="H194" s="99">
        <f t="shared" ref="H194" si="129">F194*(1+G194)</f>
        <v>130.92444444444448</v>
      </c>
      <c r="I194" s="31" t="s">
        <v>154</v>
      </c>
      <c r="J194" s="228">
        <v>0</v>
      </c>
      <c r="K194" s="228">
        <v>0</v>
      </c>
      <c r="L194" s="100">
        <f>J194*H194</f>
        <v>0</v>
      </c>
      <c r="M194" s="100">
        <f>K194*H194</f>
        <v>0</v>
      </c>
      <c r="N194" s="101">
        <f>J194+K194</f>
        <v>0</v>
      </c>
      <c r="O194" s="102">
        <f>N194*H194</f>
        <v>0</v>
      </c>
      <c r="P194" s="85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6.5" thickBot="1" x14ac:dyDescent="0.3">
      <c r="A195" s="23" t="str">
        <f>IF(F195&lt;&gt;"",1+MAX($A$6:A194),"")</f>
        <v/>
      </c>
      <c r="B195" s="31"/>
      <c r="C195" s="40"/>
      <c r="D195" s="46"/>
      <c r="E195" s="58"/>
      <c r="F195" s="106"/>
      <c r="G195" s="107"/>
      <c r="H195" s="108"/>
      <c r="I195" s="109"/>
      <c r="J195" s="110"/>
      <c r="K195" s="110"/>
      <c r="L195" s="110"/>
      <c r="M195" s="110"/>
      <c r="N195" s="111"/>
      <c r="O195" s="112"/>
      <c r="P195" s="85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6.5" thickBot="1" x14ac:dyDescent="0.3">
      <c r="A196" s="23" t="str">
        <f>IF(F196&lt;&gt;"",1+MAX($A$6:A195),"")</f>
        <v/>
      </c>
      <c r="B196" s="31"/>
      <c r="C196" s="40"/>
      <c r="D196" s="46"/>
      <c r="E196" s="47" t="s">
        <v>160</v>
      </c>
      <c r="F196" s="88"/>
      <c r="G196" s="96"/>
      <c r="H196" s="88"/>
      <c r="I196" s="89"/>
      <c r="J196" s="90"/>
      <c r="K196" s="90"/>
      <c r="L196" s="113">
        <f>SUM(L192:L195)</f>
        <v>0</v>
      </c>
      <c r="M196" s="175">
        <f>SUM(M192:M195)</f>
        <v>0</v>
      </c>
      <c r="N196" s="174"/>
      <c r="O196" s="91"/>
      <c r="P196" s="114">
        <f>SUM(O192:O195)</f>
        <v>0</v>
      </c>
      <c r="Q196" s="4"/>
      <c r="R196" s="4"/>
      <c r="S196" s="4"/>
      <c r="T196" s="4"/>
      <c r="U196" s="4"/>
      <c r="V196" s="4"/>
      <c r="W196" s="4"/>
      <c r="X196" s="4"/>
      <c r="Y196" s="4"/>
    </row>
    <row r="197" spans="1:25" x14ac:dyDescent="0.25">
      <c r="A197" s="23" t="str">
        <f>IF(F197&lt;&gt;"",1+MAX($A$6:A196),"")</f>
        <v/>
      </c>
      <c r="B197" s="31"/>
      <c r="C197" s="40"/>
      <c r="D197" s="46"/>
      <c r="E197" s="47"/>
      <c r="F197" s="88"/>
      <c r="G197" s="96"/>
      <c r="H197" s="88"/>
      <c r="I197" s="89"/>
      <c r="J197" s="90"/>
      <c r="K197" s="90"/>
      <c r="L197" s="90"/>
      <c r="M197" s="90"/>
      <c r="N197" s="90"/>
      <c r="O197" s="91"/>
      <c r="P197" s="92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6.5" thickBot="1" x14ac:dyDescent="0.3">
      <c r="A198" s="136" t="str">
        <f>IF(F198&lt;&gt;"",1+MAX($A$7:A197),"")</f>
        <v/>
      </c>
      <c r="B198" s="137"/>
      <c r="C198" s="138"/>
      <c r="D198" s="139"/>
      <c r="E198" s="140"/>
      <c r="F198" s="86"/>
      <c r="G198" s="87"/>
      <c r="H198" s="86"/>
      <c r="I198" s="141"/>
      <c r="J198" s="142"/>
      <c r="K198" s="142"/>
      <c r="L198" s="142"/>
      <c r="M198" s="142"/>
      <c r="N198" s="142"/>
      <c r="O198" s="143"/>
      <c r="P198" s="92"/>
      <c r="Q198" s="4"/>
      <c r="R198" s="4"/>
      <c r="S198" s="4"/>
      <c r="T198" s="4"/>
      <c r="U198" s="4"/>
      <c r="V198" s="4"/>
      <c r="W198" s="4"/>
      <c r="X198" s="4"/>
      <c r="Y198" s="4"/>
    </row>
    <row r="199" spans="1:25" s="8" customFormat="1" ht="16.5" thickBot="1" x14ac:dyDescent="0.25">
      <c r="A199" s="144" t="s">
        <v>40</v>
      </c>
      <c r="B199" s="145"/>
      <c r="C199" s="145"/>
      <c r="D199" s="146"/>
      <c r="E199" s="147"/>
      <c r="F199" s="148"/>
      <c r="G199" s="149"/>
      <c r="H199" s="149"/>
      <c r="I199" s="150"/>
      <c r="J199" s="151"/>
      <c r="K199" s="151"/>
      <c r="L199" s="152"/>
      <c r="M199" s="152"/>
      <c r="N199" s="152"/>
      <c r="O199" s="152">
        <f>SUM(O7:O198)</f>
        <v>0</v>
      </c>
      <c r="P199" s="153">
        <f>SUM(P7:P198)</f>
        <v>0</v>
      </c>
    </row>
    <row r="200" spans="1:25" s="8" customFormat="1" ht="16.5" thickBot="1" x14ac:dyDescent="0.25">
      <c r="A200" s="163" t="s">
        <v>41</v>
      </c>
      <c r="B200" s="164"/>
      <c r="C200" s="164"/>
      <c r="D200" s="165"/>
      <c r="E200" s="166"/>
      <c r="F200" s="167"/>
      <c r="G200" s="168"/>
      <c r="H200" s="168"/>
      <c r="I200" s="169"/>
      <c r="J200" s="170"/>
      <c r="K200" s="170"/>
      <c r="L200" s="171"/>
      <c r="M200" s="172"/>
      <c r="N200" s="115">
        <v>0.15</v>
      </c>
      <c r="O200" s="172">
        <f>O199*N200</f>
        <v>0</v>
      </c>
      <c r="P200" s="116"/>
    </row>
    <row r="201" spans="1:25" s="9" customFormat="1" ht="16.5" thickBot="1" x14ac:dyDescent="0.25">
      <c r="A201" s="225" t="s">
        <v>140</v>
      </c>
      <c r="B201" s="154"/>
      <c r="C201" s="154"/>
      <c r="D201" s="155"/>
      <c r="E201" s="156"/>
      <c r="F201" s="157"/>
      <c r="G201" s="158"/>
      <c r="H201" s="158"/>
      <c r="I201" s="159"/>
      <c r="J201" s="160"/>
      <c r="K201" s="160"/>
      <c r="L201" s="161"/>
      <c r="M201" s="161"/>
      <c r="N201" s="173">
        <v>0.03</v>
      </c>
      <c r="O201" s="161">
        <f>N201*O199</f>
        <v>0</v>
      </c>
      <c r="P201" s="162"/>
    </row>
    <row r="202" spans="1:25" s="8" customFormat="1" ht="16.5" thickBot="1" x14ac:dyDescent="0.25">
      <c r="A202" s="163" t="s">
        <v>43</v>
      </c>
      <c r="B202" s="164"/>
      <c r="C202" s="164"/>
      <c r="D202" s="165"/>
      <c r="E202" s="166"/>
      <c r="F202" s="167"/>
      <c r="G202" s="168"/>
      <c r="H202" s="168"/>
      <c r="I202" s="169"/>
      <c r="J202" s="170"/>
      <c r="K202" s="170"/>
      <c r="L202" s="171"/>
      <c r="M202" s="172"/>
      <c r="N202" s="172"/>
      <c r="O202" s="172">
        <f>SUM(O199:O201)</f>
        <v>0</v>
      </c>
      <c r="P202" s="116"/>
    </row>
    <row r="203" spans="1:25" x14ac:dyDescent="0.25">
      <c r="A203" s="62"/>
      <c r="B203" s="64"/>
      <c r="C203" s="61"/>
      <c r="D203" s="61"/>
      <c r="E203" s="63"/>
      <c r="F203" s="61"/>
      <c r="G203" s="61"/>
      <c r="H203" s="61"/>
      <c r="I203" s="61"/>
      <c r="J203" s="117"/>
      <c r="K203" s="118"/>
      <c r="L203" s="118"/>
      <c r="M203" s="119"/>
      <c r="N203" s="119"/>
      <c r="O203" s="63"/>
      <c r="P203" s="63"/>
      <c r="Q203" s="4"/>
      <c r="R203" s="4"/>
      <c r="S203" s="4"/>
      <c r="T203" s="4"/>
      <c r="U203" s="4"/>
      <c r="V203" s="4"/>
      <c r="W203" s="4"/>
      <c r="X203" s="4"/>
      <c r="Y203" s="4"/>
    </row>
    <row r="204" spans="1:25" x14ac:dyDescent="0.25">
      <c r="A204" s="62"/>
      <c r="B204" s="64"/>
      <c r="C204" s="61"/>
      <c r="D204" s="61"/>
      <c r="E204" s="63"/>
      <c r="F204" s="61"/>
      <c r="G204" s="61"/>
      <c r="H204" s="61"/>
      <c r="I204" s="61"/>
      <c r="J204" s="117"/>
      <c r="K204" s="118"/>
      <c r="L204" s="118"/>
      <c r="M204" s="119"/>
      <c r="N204" s="119"/>
      <c r="O204" s="63"/>
      <c r="P204" s="63"/>
      <c r="Q204" s="4"/>
      <c r="R204" s="4"/>
      <c r="S204" s="4"/>
      <c r="T204" s="4"/>
      <c r="U204" s="4"/>
      <c r="V204" s="4"/>
      <c r="W204" s="4"/>
      <c r="X204" s="4"/>
      <c r="Y204" s="4"/>
    </row>
    <row r="205" spans="1:25" x14ac:dyDescent="0.25">
      <c r="A205" s="62"/>
      <c r="B205" s="64"/>
      <c r="C205" s="61"/>
      <c r="D205" s="61"/>
      <c r="E205" s="63"/>
      <c r="F205" s="61"/>
      <c r="G205" s="61"/>
      <c r="H205" s="61"/>
      <c r="I205" s="61"/>
      <c r="J205" s="117"/>
      <c r="K205" s="118"/>
      <c r="L205" s="118"/>
      <c r="M205" s="119"/>
      <c r="N205" s="119"/>
      <c r="O205" s="63"/>
      <c r="P205" s="63"/>
      <c r="Q205" s="4"/>
      <c r="R205" s="4"/>
      <c r="S205" s="4"/>
      <c r="T205" s="4"/>
      <c r="U205" s="4"/>
      <c r="V205" s="4"/>
      <c r="W205" s="4"/>
      <c r="X205" s="4"/>
      <c r="Y205" s="4"/>
    </row>
    <row r="206" spans="1:25" x14ac:dyDescent="0.25">
      <c r="A206" s="62"/>
      <c r="B206" s="61"/>
      <c r="C206" s="61"/>
      <c r="D206" s="61"/>
      <c r="E206" s="63"/>
      <c r="F206" s="61"/>
      <c r="G206" s="61"/>
      <c r="H206" s="61"/>
      <c r="I206" s="61"/>
      <c r="J206" s="117"/>
      <c r="K206" s="118"/>
      <c r="L206" s="118"/>
      <c r="M206" s="119"/>
      <c r="N206" s="119"/>
      <c r="O206" s="63"/>
      <c r="P206" s="63"/>
      <c r="Q206" s="4"/>
      <c r="R206" s="4"/>
      <c r="S206" s="4"/>
      <c r="T206" s="4"/>
      <c r="U206" s="4"/>
      <c r="V206" s="4"/>
      <c r="W206" s="4"/>
      <c r="X206" s="4"/>
      <c r="Y206" s="4"/>
    </row>
    <row r="207" spans="1:25" x14ac:dyDescent="0.25">
      <c r="A207" s="62"/>
      <c r="B207" s="61"/>
      <c r="C207" s="61"/>
      <c r="D207" s="61"/>
      <c r="E207" s="63"/>
      <c r="F207" s="61"/>
      <c r="G207" s="61"/>
      <c r="H207" s="61"/>
      <c r="I207" s="61"/>
      <c r="J207" s="117"/>
      <c r="K207" s="118"/>
      <c r="L207" s="118"/>
      <c r="M207" s="119"/>
      <c r="N207" s="119"/>
      <c r="O207" s="63"/>
      <c r="P207" s="63"/>
      <c r="Q207" s="4"/>
      <c r="R207" s="4"/>
      <c r="S207" s="4"/>
      <c r="T207" s="4"/>
      <c r="U207" s="4"/>
      <c r="V207" s="4"/>
      <c r="W207" s="4"/>
      <c r="X207" s="4"/>
      <c r="Y207" s="4"/>
    </row>
    <row r="208" spans="1:25" x14ac:dyDescent="0.25">
      <c r="A208" s="62"/>
      <c r="B208" s="61"/>
      <c r="C208" s="61"/>
      <c r="D208" s="61"/>
      <c r="E208" s="63"/>
      <c r="F208" s="61"/>
      <c r="G208" s="61"/>
      <c r="H208" s="61"/>
      <c r="I208" s="61"/>
      <c r="J208" s="117"/>
      <c r="K208" s="118"/>
      <c r="L208" s="118"/>
      <c r="M208" s="119"/>
      <c r="N208" s="119"/>
      <c r="O208" s="63"/>
      <c r="P208" s="63"/>
      <c r="Q208" s="4"/>
      <c r="R208" s="4"/>
      <c r="S208" s="4"/>
      <c r="T208" s="4"/>
      <c r="U208" s="4"/>
      <c r="V208" s="4"/>
      <c r="W208" s="4"/>
      <c r="X208" s="4"/>
      <c r="Y208" s="4"/>
    </row>
    <row r="209" spans="1:25" x14ac:dyDescent="0.25">
      <c r="A209" s="62"/>
      <c r="B209" s="61"/>
      <c r="C209" s="61"/>
      <c r="D209" s="61"/>
      <c r="E209" s="63"/>
      <c r="F209" s="61"/>
      <c r="G209" s="61"/>
      <c r="H209" s="61"/>
      <c r="I209" s="61"/>
      <c r="J209" s="117"/>
      <c r="K209" s="118"/>
      <c r="L209" s="118"/>
      <c r="M209" s="119"/>
      <c r="N209" s="119"/>
      <c r="O209" s="63"/>
      <c r="P209" s="63"/>
      <c r="Q209" s="4"/>
      <c r="R209" s="4"/>
      <c r="S209" s="4"/>
      <c r="T209" s="4"/>
      <c r="U209" s="4"/>
      <c r="V209" s="4"/>
      <c r="W209" s="4"/>
      <c r="X209" s="4"/>
      <c r="Y209" s="4"/>
    </row>
    <row r="210" spans="1:25" x14ac:dyDescent="0.25">
      <c r="A210" s="62"/>
      <c r="B210" s="61"/>
      <c r="C210" s="61"/>
      <c r="D210" s="61"/>
      <c r="E210" s="63"/>
      <c r="F210" s="120"/>
      <c r="G210" s="118"/>
      <c r="H210" s="118"/>
      <c r="I210" s="118"/>
      <c r="J210" s="117"/>
      <c r="K210" s="118"/>
      <c r="L210" s="118"/>
      <c r="M210" s="119"/>
      <c r="N210" s="119"/>
      <c r="O210" s="63"/>
      <c r="P210" s="63"/>
      <c r="Q210" s="4"/>
      <c r="R210" s="4"/>
      <c r="S210" s="4"/>
      <c r="T210" s="4"/>
      <c r="U210" s="4"/>
      <c r="V210" s="4"/>
      <c r="W210" s="4"/>
      <c r="X210" s="4"/>
      <c r="Y210" s="4"/>
    </row>
    <row r="211" spans="1:25" x14ac:dyDescent="0.25">
      <c r="A211" s="62"/>
      <c r="B211" s="61"/>
      <c r="C211" s="61"/>
      <c r="D211" s="61"/>
      <c r="E211" s="63"/>
      <c r="F211" s="120"/>
      <c r="G211" s="118"/>
      <c r="H211" s="118"/>
      <c r="I211" s="118"/>
      <c r="J211" s="117"/>
      <c r="K211" s="61"/>
      <c r="L211" s="118"/>
      <c r="M211" s="119"/>
      <c r="N211" s="119"/>
      <c r="O211" s="63"/>
      <c r="P211" s="63"/>
      <c r="Q211" s="4"/>
      <c r="R211" s="4"/>
      <c r="S211" s="4"/>
      <c r="T211" s="4"/>
      <c r="U211" s="4"/>
      <c r="V211" s="4"/>
      <c r="W211" s="4"/>
      <c r="X211" s="4"/>
      <c r="Y211" s="4"/>
    </row>
    <row r="212" spans="1:25" x14ac:dyDescent="0.25">
      <c r="A212" s="62"/>
      <c r="B212" s="61"/>
      <c r="C212" s="61"/>
      <c r="D212" s="61"/>
      <c r="E212" s="63"/>
      <c r="F212" s="63"/>
      <c r="G212" s="118"/>
      <c r="H212" s="118"/>
      <c r="I212" s="118"/>
      <c r="J212" s="118"/>
      <c r="K212" s="61"/>
      <c r="L212" s="118"/>
      <c r="M212" s="119"/>
      <c r="N212" s="119"/>
      <c r="O212" s="63"/>
      <c r="P212" s="63"/>
      <c r="Q212" s="4"/>
      <c r="R212" s="4"/>
      <c r="S212" s="4"/>
      <c r="T212" s="4"/>
      <c r="U212" s="4"/>
      <c r="V212" s="4"/>
      <c r="W212" s="4"/>
      <c r="X212" s="4"/>
      <c r="Y212" s="4"/>
    </row>
    <row r="213" spans="1:25" x14ac:dyDescent="0.25">
      <c r="A213" s="62"/>
      <c r="B213" s="61"/>
      <c r="C213" s="61"/>
      <c r="D213" s="61"/>
      <c r="E213" s="63"/>
      <c r="F213" s="61"/>
      <c r="G213" s="118"/>
      <c r="H213" s="118"/>
      <c r="I213" s="118"/>
      <c r="J213" s="118"/>
      <c r="K213" s="121"/>
      <c r="L213" s="118"/>
      <c r="M213" s="119"/>
      <c r="N213" s="119"/>
      <c r="O213" s="63"/>
      <c r="P213" s="63"/>
      <c r="Q213" s="4"/>
      <c r="R213" s="4"/>
      <c r="S213" s="4"/>
      <c r="T213" s="4"/>
      <c r="U213" s="4"/>
      <c r="V213" s="4"/>
      <c r="W213" s="4"/>
      <c r="X213" s="4"/>
      <c r="Y213" s="4"/>
    </row>
    <row r="214" spans="1:25" x14ac:dyDescent="0.25">
      <c r="A214" s="62"/>
      <c r="B214" s="61"/>
      <c r="C214" s="61"/>
      <c r="D214" s="61"/>
      <c r="E214" s="63"/>
      <c r="F214" s="118"/>
      <c r="G214" s="118"/>
      <c r="H214" s="118"/>
      <c r="I214" s="118"/>
      <c r="J214" s="118"/>
      <c r="K214" s="122"/>
      <c r="L214" s="118"/>
      <c r="M214" s="119"/>
      <c r="N214" s="119"/>
      <c r="O214" s="63"/>
      <c r="P214" s="63"/>
      <c r="Q214" s="4"/>
      <c r="R214" s="4"/>
      <c r="S214" s="4"/>
      <c r="T214" s="4"/>
      <c r="U214" s="4"/>
      <c r="V214" s="4"/>
      <c r="W214" s="4"/>
      <c r="X214" s="4"/>
      <c r="Y214" s="4"/>
    </row>
    <row r="215" spans="1:25" x14ac:dyDescent="0.25">
      <c r="A215" s="62"/>
      <c r="B215" s="61"/>
      <c r="C215" s="61"/>
      <c r="D215" s="61"/>
      <c r="E215" s="63"/>
      <c r="F215" s="118"/>
      <c r="G215" s="118"/>
      <c r="H215" s="118"/>
      <c r="I215" s="118"/>
      <c r="J215" s="118"/>
      <c r="K215" s="118"/>
      <c r="L215" s="118"/>
      <c r="M215" s="119"/>
      <c r="N215" s="123"/>
      <c r="O215" s="63"/>
      <c r="P215" s="63"/>
      <c r="Q215" s="4"/>
      <c r="R215" s="4"/>
      <c r="S215" s="4"/>
      <c r="T215" s="4"/>
      <c r="U215" s="4"/>
      <c r="V215" s="4"/>
      <c r="W215" s="4"/>
      <c r="X215" s="4"/>
      <c r="Y215" s="4"/>
    </row>
    <row r="216" spans="1:25" x14ac:dyDescent="0.25">
      <c r="A216" s="62"/>
      <c r="B216" s="61"/>
      <c r="C216" s="61"/>
      <c r="D216" s="61"/>
      <c r="E216" s="63"/>
      <c r="F216" s="118"/>
      <c r="G216" s="118"/>
      <c r="H216" s="118"/>
      <c r="I216" s="118"/>
      <c r="J216" s="118"/>
      <c r="K216" s="118"/>
      <c r="L216" s="118"/>
      <c r="M216" s="63"/>
      <c r="N216" s="124"/>
      <c r="O216" s="63"/>
      <c r="P216" s="63"/>
      <c r="Q216" s="4"/>
      <c r="R216" s="4"/>
      <c r="S216" s="4"/>
      <c r="T216" s="4"/>
      <c r="U216" s="4"/>
      <c r="V216" s="4"/>
      <c r="W216" s="4"/>
      <c r="X216" s="4"/>
      <c r="Y216" s="4"/>
    </row>
    <row r="217" spans="1:25" x14ac:dyDescent="0.25">
      <c r="A217" s="62"/>
      <c r="B217" s="61"/>
      <c r="C217" s="61"/>
      <c r="D217" s="61"/>
      <c r="E217" s="63"/>
      <c r="F217" s="118"/>
      <c r="G217" s="118"/>
      <c r="H217" s="118"/>
      <c r="I217" s="118"/>
      <c r="J217" s="118"/>
      <c r="K217" s="118"/>
      <c r="L217" s="118"/>
      <c r="M217" s="63"/>
      <c r="N217" s="124"/>
      <c r="O217" s="63"/>
      <c r="P217" s="63"/>
      <c r="Q217" s="4"/>
      <c r="R217" s="4"/>
      <c r="S217" s="4"/>
      <c r="T217" s="4"/>
      <c r="U217" s="4"/>
      <c r="V217" s="4"/>
      <c r="W217" s="4"/>
      <c r="X217" s="4"/>
      <c r="Y217" s="4"/>
    </row>
    <row r="218" spans="1:25" x14ac:dyDescent="0.25">
      <c r="A218" s="62"/>
      <c r="B218" s="61"/>
      <c r="C218" s="61"/>
      <c r="D218" s="61"/>
      <c r="E218" s="63"/>
      <c r="F218" s="118"/>
      <c r="G218" s="118"/>
      <c r="H218" s="118"/>
      <c r="I218" s="118"/>
      <c r="J218" s="118"/>
      <c r="K218" s="118"/>
      <c r="L218" s="118"/>
      <c r="M218" s="63"/>
      <c r="N218" s="124"/>
      <c r="O218" s="63"/>
      <c r="P218" s="63"/>
      <c r="Q218" s="4"/>
      <c r="R218" s="4"/>
      <c r="S218" s="4"/>
      <c r="T218" s="4"/>
      <c r="U218" s="4"/>
      <c r="V218" s="4"/>
      <c r="W218" s="4"/>
      <c r="X218" s="4"/>
      <c r="Y218" s="4"/>
    </row>
    <row r="219" spans="1:25" x14ac:dyDescent="0.25">
      <c r="A219" s="62"/>
      <c r="B219" s="61"/>
      <c r="C219" s="61"/>
      <c r="D219" s="61"/>
      <c r="E219" s="63"/>
      <c r="F219" s="118"/>
      <c r="G219" s="118"/>
      <c r="H219" s="118"/>
      <c r="I219" s="118"/>
      <c r="J219" s="118"/>
      <c r="K219" s="118"/>
      <c r="L219" s="118"/>
      <c r="M219" s="63"/>
      <c r="N219" s="124"/>
      <c r="O219" s="63"/>
      <c r="P219" s="63"/>
      <c r="Q219" s="4"/>
      <c r="R219" s="4"/>
      <c r="S219" s="4"/>
      <c r="T219" s="4"/>
      <c r="U219" s="4"/>
      <c r="V219" s="4"/>
      <c r="W219" s="4"/>
      <c r="X219" s="4"/>
      <c r="Y219" s="4"/>
    </row>
    <row r="220" spans="1:25" x14ac:dyDescent="0.25">
      <c r="A220" s="62"/>
      <c r="B220" s="61"/>
      <c r="C220" s="61"/>
      <c r="D220" s="61"/>
      <c r="E220" s="63"/>
      <c r="F220" s="118"/>
      <c r="G220" s="118"/>
      <c r="H220" s="118"/>
      <c r="I220" s="118"/>
      <c r="J220" s="118"/>
      <c r="K220" s="118"/>
      <c r="L220" s="118"/>
      <c r="M220" s="63"/>
      <c r="N220" s="63"/>
      <c r="O220" s="63"/>
      <c r="P220" s="63"/>
      <c r="Q220" s="4"/>
      <c r="R220" s="4"/>
      <c r="S220" s="4"/>
      <c r="T220" s="4"/>
      <c r="U220" s="4"/>
      <c r="V220" s="4"/>
      <c r="W220" s="4"/>
      <c r="X220" s="4"/>
      <c r="Y220" s="4"/>
    </row>
    <row r="221" spans="1:25" x14ac:dyDescent="0.25">
      <c r="A221" s="61"/>
      <c r="B221" s="61"/>
      <c r="C221" s="61"/>
      <c r="D221" s="61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4"/>
      <c r="R221" s="4"/>
      <c r="S221" s="4"/>
      <c r="T221" s="4"/>
      <c r="U221" s="4"/>
      <c r="V221" s="4"/>
      <c r="W221" s="4"/>
      <c r="X221" s="4"/>
      <c r="Y221" s="4"/>
    </row>
    <row r="222" spans="1:25" x14ac:dyDescent="0.25">
      <c r="A222" s="62"/>
      <c r="B222" s="61"/>
      <c r="C222" s="61"/>
      <c r="D222" s="65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4"/>
      <c r="R222" s="4"/>
      <c r="S222" s="4"/>
      <c r="T222" s="4"/>
      <c r="U222" s="4"/>
      <c r="V222" s="4"/>
      <c r="W222" s="4"/>
      <c r="X222" s="4"/>
      <c r="Y222" s="4"/>
    </row>
    <row r="223" spans="1:25" x14ac:dyDescent="0.25">
      <c r="A223" s="62"/>
      <c r="B223" s="61"/>
      <c r="C223" s="61"/>
      <c r="D223" s="65"/>
      <c r="E223" s="63"/>
    </row>
    <row r="224" spans="1:25" x14ac:dyDescent="0.25">
      <c r="A224" s="60"/>
      <c r="B224" s="61"/>
      <c r="C224" s="61"/>
      <c r="D224" s="65"/>
      <c r="E224" s="63"/>
    </row>
    <row r="225" spans="1:5" x14ac:dyDescent="0.25">
      <c r="A225" s="60"/>
      <c r="B225" s="61"/>
      <c r="C225" s="61"/>
      <c r="D225" s="65"/>
      <c r="E225" s="63"/>
    </row>
    <row r="226" spans="1:5" x14ac:dyDescent="0.25">
      <c r="A226" s="60"/>
      <c r="B226" s="61"/>
      <c r="C226" s="61"/>
      <c r="D226" s="65"/>
      <c r="E226" s="63"/>
    </row>
    <row r="227" spans="1:5" x14ac:dyDescent="0.25">
      <c r="A227" s="60"/>
      <c r="B227" s="61"/>
      <c r="C227" s="61"/>
      <c r="D227" s="65"/>
      <c r="E227" s="63"/>
    </row>
    <row r="228" spans="1:5" x14ac:dyDescent="0.25">
      <c r="A228" s="60"/>
      <c r="B228" s="61"/>
      <c r="C228" s="61"/>
      <c r="D228" s="65"/>
      <c r="E228" s="63"/>
    </row>
    <row r="229" spans="1:5" x14ac:dyDescent="0.25">
      <c r="A229" s="60"/>
      <c r="B229" s="61"/>
      <c r="C229" s="61"/>
      <c r="D229" s="65"/>
      <c r="E229" s="63"/>
    </row>
    <row r="230" spans="1:5" x14ac:dyDescent="0.25">
      <c r="A230" s="60"/>
      <c r="B230" s="61"/>
      <c r="C230" s="61"/>
      <c r="D230" s="65"/>
      <c r="E230" s="63"/>
    </row>
    <row r="231" spans="1:5" x14ac:dyDescent="0.25">
      <c r="A231" s="60"/>
      <c r="B231" s="61"/>
      <c r="C231" s="61"/>
      <c r="D231" s="65"/>
      <c r="E231" s="63"/>
    </row>
    <row r="232" spans="1:5" x14ac:dyDescent="0.25">
      <c r="A232" s="60"/>
      <c r="B232" s="61"/>
      <c r="C232" s="61"/>
      <c r="D232" s="65"/>
      <c r="E232" s="63"/>
    </row>
  </sheetData>
  <pageMargins left="0.7" right="0.7" top="0.75" bottom="0.75" header="0.3" footer="0.3"/>
  <pageSetup paperSize="140" scale="55" fitToHeight="0" orientation="landscape" r:id="rId1"/>
  <headerFooter>
    <oddFooter>&amp;CPage &amp;P of &amp;N</oddFooter>
  </headerFooter>
  <ignoredErrors>
    <ignoredError sqref="J88:K9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PLUMBING ESTIMATE</vt:lpstr>
      <vt:lpstr>'PLUMBING ESTIMATE'!Print_Area</vt:lpstr>
      <vt:lpstr>SUMMARY!Print_Area</vt:lpstr>
      <vt:lpstr>'PLUMBING ESTIMATE'!Print_Titles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2013-07-08T09:36:48Z</dcterms:created>
  <dcterms:modified xsi:type="dcterms:W3CDTF">2023-12-24T14:05:52Z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